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728" yWindow="-25848" windowWidth="19320" windowHeight="12756" tabRatio="841"/>
  </bookViews>
  <sheets>
    <sheet name="Tab Generale" sheetId="13" r:id="rId1"/>
    <sheet name="Fig1a-Stabili" sheetId="1" r:id="rId2"/>
    <sheet name="Fig1b-Flex+Altri" sheetId="2" r:id="rId3"/>
    <sheet name="Fig1c-TotOccupati" sheetId="3" r:id="rId4"/>
    <sheet name="Fig2a-VariazCum1" sheetId="5" r:id="rId5"/>
    <sheet name="Fig2b-VariazCum2" sheetId="6" r:id="rId6"/>
    <sheet name="Fig2c-VariazCum3" sheetId="7" r:id="rId7"/>
    <sheet name="Fig3-Variaz%" sheetId="8" r:id="rId8"/>
    <sheet name="Fig4-StabiliFlex" sheetId="9" r:id="rId9"/>
    <sheet name="Fig5-Settori" sheetId="10" r:id="rId10"/>
  </sheets>
  <definedNames>
    <definedName name="_xlnm.Print_Area" localSheetId="1">'Fig1a-Stabili'!$A$2:$M$33</definedName>
    <definedName name="_xlnm.Print_Area" localSheetId="2">'Fig1b-Flex+Altri'!$B$2:$M$33</definedName>
    <definedName name="_xlnm.Print_Area" localSheetId="3">'Fig1c-TotOccupati'!$B$2:$M$31</definedName>
    <definedName name="_xlnm.Print_Area" localSheetId="4">'Fig2a-VariazCum1'!$B$2:$N$26</definedName>
    <definedName name="_xlnm.Print_Area" localSheetId="5">'Fig2b-VariazCum2'!$B$2:$N$27</definedName>
    <definedName name="_xlnm.Print_Area" localSheetId="6">'Fig2c-VariazCum3'!$B$2:$N$26</definedName>
    <definedName name="_xlnm.Print_Area" localSheetId="7">'Fig3-Variaz%'!$B$2:$N$26</definedName>
    <definedName name="_xlnm.Print_Area" localSheetId="8">'Fig4-StabiliFlex'!$B$1:$G$40</definedName>
    <definedName name="_xlnm.Print_Area" localSheetId="9">'Fig5-Settori'!$B$2:$F$42</definedName>
    <definedName name="_xlnm.Print_Area" localSheetId="0">'Tab Generale'!$A$1:$AG$253</definedName>
    <definedName name="_xlnm.Print_Titles" localSheetId="0">'Tab Generale'!$4:$5</definedName>
  </definedNames>
  <calcPr calcId="145621"/>
</workbook>
</file>

<file path=xl/calcChain.xml><?xml version="1.0" encoding="utf-8"?>
<calcChain xmlns="http://schemas.openxmlformats.org/spreadsheetml/2006/main">
  <c r="K227" i="13" l="1"/>
  <c r="I227" i="13"/>
  <c r="G227" i="13"/>
  <c r="E227" i="13"/>
  <c r="K226" i="13"/>
  <c r="I226" i="13"/>
  <c r="G226" i="13"/>
  <c r="E226" i="13"/>
  <c r="AH225" i="13"/>
  <c r="AF225" i="13"/>
  <c r="AD225" i="13"/>
  <c r="AB225" i="13"/>
  <c r="Z225" i="13"/>
  <c r="X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E225" i="13"/>
  <c r="D225" i="13"/>
  <c r="AH224" i="13"/>
  <c r="AF224" i="13"/>
  <c r="AD224" i="13"/>
  <c r="AB224" i="13"/>
  <c r="Z224" i="13"/>
  <c r="X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E224" i="13"/>
  <c r="D224" i="13"/>
  <c r="AH223" i="13"/>
  <c r="AF223" i="13"/>
  <c r="AD223" i="13"/>
  <c r="AB223" i="13"/>
  <c r="Z223" i="13"/>
  <c r="X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E223" i="13"/>
  <c r="D223" i="13"/>
  <c r="AH222" i="13"/>
  <c r="AF222" i="13"/>
  <c r="AD222" i="13"/>
  <c r="AB222" i="13"/>
  <c r="Z222" i="13"/>
  <c r="X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E222" i="13"/>
  <c r="D222" i="13"/>
  <c r="AH221" i="13"/>
  <c r="AF221" i="13"/>
  <c r="AD221" i="13"/>
  <c r="AB221" i="13"/>
  <c r="Z221" i="13"/>
  <c r="X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E221" i="13"/>
  <c r="D221" i="13"/>
  <c r="AH220" i="13"/>
  <c r="AH226" i="13" s="1"/>
  <c r="AF220" i="13"/>
  <c r="AF226" i="13" s="1"/>
  <c r="AD220" i="13"/>
  <c r="AD226" i="13" s="1"/>
  <c r="AB220" i="13"/>
  <c r="AB226" i="13" s="1"/>
  <c r="Z220" i="13"/>
  <c r="Z226" i="13" s="1"/>
  <c r="X220" i="13"/>
  <c r="X226" i="13" s="1"/>
  <c r="V220" i="13"/>
  <c r="V226" i="13" s="1"/>
  <c r="U220" i="13"/>
  <c r="T220" i="13"/>
  <c r="T226" i="13" s="1"/>
  <c r="S220" i="13"/>
  <c r="R220" i="13"/>
  <c r="R226" i="13" s="1"/>
  <c r="Q220" i="13"/>
  <c r="P220" i="13"/>
  <c r="P226" i="13" s="1"/>
  <c r="O220" i="13"/>
  <c r="N220" i="13"/>
  <c r="N226" i="13" s="1"/>
  <c r="M220" i="13"/>
  <c r="L220" i="13"/>
  <c r="L226" i="13" s="1"/>
  <c r="K220" i="13"/>
  <c r="J220" i="13"/>
  <c r="J226" i="13" s="1"/>
  <c r="I220" i="13"/>
  <c r="H220" i="13"/>
  <c r="H226" i="13" s="1"/>
  <c r="G220" i="13"/>
  <c r="F220" i="13"/>
  <c r="F226" i="13" s="1"/>
  <c r="E220" i="13"/>
  <c r="D220" i="13"/>
  <c r="D226" i="13" s="1"/>
  <c r="AH218" i="13"/>
  <c r="AF218" i="13"/>
  <c r="AD218" i="13"/>
  <c r="AB218" i="13"/>
  <c r="Z218" i="13"/>
  <c r="X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E218" i="13"/>
  <c r="D218" i="13"/>
  <c r="AH217" i="13"/>
  <c r="AH219" i="13" s="1"/>
  <c r="AF217" i="13"/>
  <c r="AF219" i="13" s="1"/>
  <c r="AD217" i="13"/>
  <c r="AD219" i="13" s="1"/>
  <c r="AB217" i="13"/>
  <c r="AB219" i="13" s="1"/>
  <c r="Z217" i="13"/>
  <c r="Z219" i="13" s="1"/>
  <c r="X217" i="13"/>
  <c r="X219" i="13" s="1"/>
  <c r="V217" i="13"/>
  <c r="V219" i="13" s="1"/>
  <c r="U217" i="13"/>
  <c r="T217" i="13"/>
  <c r="T219" i="13" s="1"/>
  <c r="S217" i="13"/>
  <c r="R217" i="13"/>
  <c r="R219" i="13" s="1"/>
  <c r="Q217" i="13"/>
  <c r="P217" i="13"/>
  <c r="P219" i="13" s="1"/>
  <c r="O217" i="13"/>
  <c r="N217" i="13"/>
  <c r="N219" i="13" s="1"/>
  <c r="M217" i="13"/>
  <c r="L217" i="13"/>
  <c r="L219" i="13" s="1"/>
  <c r="K217" i="13"/>
  <c r="J217" i="13"/>
  <c r="J219" i="13" s="1"/>
  <c r="I217" i="13"/>
  <c r="H217" i="13"/>
  <c r="H219" i="13" s="1"/>
  <c r="G217" i="13"/>
  <c r="F217" i="13"/>
  <c r="F219" i="13" s="1"/>
  <c r="E217" i="13"/>
  <c r="D217" i="13"/>
  <c r="D219" i="13" s="1"/>
  <c r="U216" i="13"/>
  <c r="S216" i="13"/>
  <c r="Q216" i="13"/>
  <c r="O216" i="13"/>
  <c r="K216" i="13"/>
  <c r="I216" i="13"/>
  <c r="G216" i="13"/>
  <c r="E216" i="13"/>
  <c r="U215" i="13"/>
  <c r="S215" i="13"/>
  <c r="Q215" i="13"/>
  <c r="O215" i="13"/>
  <c r="I215" i="13"/>
  <c r="G215" i="13"/>
  <c r="E215" i="13"/>
  <c r="AH214" i="13"/>
  <c r="AF214" i="13"/>
  <c r="AD214" i="13"/>
  <c r="AB214" i="13"/>
  <c r="Z214" i="13"/>
  <c r="X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E214" i="13"/>
  <c r="D214" i="13"/>
  <c r="AH213" i="13"/>
  <c r="AF213" i="13"/>
  <c r="AD213" i="13"/>
  <c r="AB213" i="13"/>
  <c r="Z213" i="13"/>
  <c r="X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E213" i="13"/>
  <c r="D213" i="13"/>
  <c r="AH212" i="13"/>
  <c r="AF212" i="13"/>
  <c r="AD212" i="13"/>
  <c r="AB212" i="13"/>
  <c r="Z212" i="13"/>
  <c r="X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E212" i="13"/>
  <c r="D212" i="13"/>
  <c r="AH211" i="13"/>
  <c r="AH215" i="13" s="1"/>
  <c r="AF211" i="13"/>
  <c r="AF215" i="13" s="1"/>
  <c r="AD211" i="13"/>
  <c r="AD215" i="13" s="1"/>
  <c r="AB211" i="13"/>
  <c r="AB215" i="13" s="1"/>
  <c r="Z211" i="13"/>
  <c r="Z215" i="13" s="1"/>
  <c r="X211" i="13"/>
  <c r="X215" i="13" s="1"/>
  <c r="V211" i="13"/>
  <c r="V215" i="13" s="1"/>
  <c r="U211" i="13"/>
  <c r="T211" i="13"/>
  <c r="T215" i="13" s="1"/>
  <c r="S211" i="13"/>
  <c r="R211" i="13"/>
  <c r="R215" i="13" s="1"/>
  <c r="Q211" i="13"/>
  <c r="P211" i="13"/>
  <c r="P215" i="13" s="1"/>
  <c r="O211" i="13"/>
  <c r="N211" i="13"/>
  <c r="N215" i="13" s="1"/>
  <c r="M211" i="13"/>
  <c r="L211" i="13"/>
  <c r="L215" i="13" s="1"/>
  <c r="K211" i="13"/>
  <c r="J211" i="13"/>
  <c r="J215" i="13" s="1"/>
  <c r="I211" i="13"/>
  <c r="H211" i="13"/>
  <c r="H215" i="13" s="1"/>
  <c r="G211" i="13"/>
  <c r="F211" i="13"/>
  <c r="F215" i="13" s="1"/>
  <c r="E211" i="13"/>
  <c r="D211" i="13"/>
  <c r="D215" i="13" s="1"/>
  <c r="U210" i="13"/>
  <c r="S210" i="13"/>
  <c r="Q210" i="13"/>
  <c r="O210" i="13"/>
  <c r="K210" i="13"/>
  <c r="I210" i="13"/>
  <c r="G210" i="13"/>
  <c r="E210" i="13"/>
  <c r="AH209" i="13"/>
  <c r="AF209" i="13"/>
  <c r="AD209" i="13"/>
  <c r="AB209" i="13"/>
  <c r="Z209" i="13"/>
  <c r="X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E209" i="13"/>
  <c r="D209" i="13"/>
  <c r="AD208" i="13"/>
  <c r="AB208" i="13"/>
  <c r="Z208" i="13"/>
  <c r="X208" i="13"/>
  <c r="V208" i="13"/>
  <c r="U208" i="13"/>
  <c r="T208" i="13"/>
  <c r="S208" i="13"/>
  <c r="Q208" i="13"/>
  <c r="O208" i="13"/>
  <c r="M208" i="13"/>
  <c r="K208" i="13"/>
  <c r="I208" i="13"/>
  <c r="G208" i="13"/>
  <c r="E208" i="13"/>
  <c r="AH207" i="13"/>
  <c r="AF207" i="13"/>
  <c r="AD207" i="13"/>
  <c r="AB207" i="13"/>
  <c r="Z207" i="13"/>
  <c r="X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E207" i="13"/>
  <c r="D207" i="13"/>
  <c r="AH206" i="13"/>
  <c r="AF206" i="13"/>
  <c r="AD206" i="13"/>
  <c r="AB206" i="13"/>
  <c r="Z206" i="13"/>
  <c r="X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I206" i="13"/>
  <c r="G206" i="13"/>
  <c r="E206" i="13"/>
  <c r="AH205" i="13"/>
  <c r="AF205" i="13"/>
  <c r="AD205" i="13"/>
  <c r="AB205" i="13"/>
  <c r="Z205" i="13"/>
  <c r="X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E205" i="13"/>
  <c r="D205" i="13"/>
  <c r="AH204" i="13"/>
  <c r="AF204" i="13"/>
  <c r="AD204" i="13"/>
  <c r="AB204" i="13"/>
  <c r="Z204" i="13"/>
  <c r="X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E204" i="13"/>
  <c r="D204" i="13"/>
  <c r="AH203" i="13"/>
  <c r="AF203" i="13"/>
  <c r="AD203" i="13"/>
  <c r="AB203" i="13"/>
  <c r="Z203" i="13"/>
  <c r="X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E203" i="13"/>
  <c r="D203" i="13"/>
  <c r="AH202" i="13"/>
  <c r="AF202" i="13"/>
  <c r="AD202" i="13"/>
  <c r="AB202" i="13"/>
  <c r="Z202" i="13"/>
  <c r="X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E202" i="13"/>
  <c r="D202" i="13"/>
  <c r="AH201" i="13"/>
  <c r="AF201" i="13"/>
  <c r="AD201" i="13"/>
  <c r="AB201" i="13"/>
  <c r="Z201" i="13"/>
  <c r="X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01" i="13"/>
  <c r="D201" i="13"/>
  <c r="AH200" i="13"/>
  <c r="AF200" i="13"/>
  <c r="AD200" i="13"/>
  <c r="AB200" i="13"/>
  <c r="Z200" i="13"/>
  <c r="X200" i="13"/>
  <c r="V200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AH199" i="13"/>
  <c r="AF199" i="13"/>
  <c r="AD199" i="13"/>
  <c r="AB199" i="13"/>
  <c r="Z199" i="13"/>
  <c r="X199" i="13"/>
  <c r="V199" i="13"/>
  <c r="U199" i="13"/>
  <c r="T199" i="13"/>
  <c r="S199" i="13"/>
  <c r="R199" i="13"/>
  <c r="Q199" i="13"/>
  <c r="P199" i="13"/>
  <c r="O199" i="13"/>
  <c r="N199" i="13"/>
  <c r="M199" i="13"/>
  <c r="L199" i="13"/>
  <c r="K199" i="13"/>
  <c r="J199" i="13"/>
  <c r="I199" i="13"/>
  <c r="H199" i="13"/>
  <c r="G199" i="13"/>
  <c r="F199" i="13"/>
  <c r="E199" i="13"/>
  <c r="D199" i="13"/>
  <c r="AH198" i="13"/>
  <c r="AF198" i="13"/>
  <c r="AD198" i="13"/>
  <c r="AD210" i="13" s="1"/>
  <c r="AD216" i="13" s="1"/>
  <c r="AB198" i="13"/>
  <c r="AB210" i="13" s="1"/>
  <c r="AB216" i="13" s="1"/>
  <c r="Z198" i="13"/>
  <c r="Z210" i="13" s="1"/>
  <c r="Z216" i="13" s="1"/>
  <c r="X198" i="13"/>
  <c r="X210" i="13" s="1"/>
  <c r="X216" i="13" s="1"/>
  <c r="V198" i="13"/>
  <c r="V210" i="13" s="1"/>
  <c r="V216" i="13" s="1"/>
  <c r="U198" i="13"/>
  <c r="T198" i="13"/>
  <c r="T210" i="13" s="1"/>
  <c r="T216" i="13" s="1"/>
  <c r="S198" i="13"/>
  <c r="R198" i="13"/>
  <c r="Q198" i="13"/>
  <c r="P198" i="13"/>
  <c r="O198" i="13"/>
  <c r="N198" i="13"/>
  <c r="M198" i="13"/>
  <c r="L198" i="13"/>
  <c r="K198" i="13"/>
  <c r="J198" i="13"/>
  <c r="I198" i="13"/>
  <c r="H198" i="13"/>
  <c r="G198" i="13"/>
  <c r="F198" i="13"/>
  <c r="E198" i="13"/>
  <c r="D198" i="13"/>
  <c r="AH194" i="13"/>
  <c r="AF194" i="13"/>
  <c r="AD194" i="13"/>
  <c r="AB194" i="13"/>
  <c r="Z194" i="13"/>
  <c r="X194" i="13"/>
  <c r="V194" i="13"/>
  <c r="T194" i="13"/>
  <c r="R194" i="13"/>
  <c r="P194" i="13"/>
  <c r="N194" i="13"/>
  <c r="L194" i="13"/>
  <c r="J194" i="13"/>
  <c r="H194" i="13"/>
  <c r="F194" i="13"/>
  <c r="D194" i="13"/>
  <c r="AH187" i="13"/>
  <c r="AF187" i="13"/>
  <c r="AD187" i="13"/>
  <c r="AB187" i="13"/>
  <c r="Z187" i="13"/>
  <c r="X187" i="13"/>
  <c r="V187" i="13"/>
  <c r="T187" i="13"/>
  <c r="R187" i="13"/>
  <c r="P187" i="13"/>
  <c r="N187" i="13"/>
  <c r="L187" i="13"/>
  <c r="J187" i="13"/>
  <c r="H187" i="13"/>
  <c r="F187" i="13"/>
  <c r="D187" i="13"/>
  <c r="AH183" i="13"/>
  <c r="AF183" i="13"/>
  <c r="AD183" i="13"/>
  <c r="AB183" i="13"/>
  <c r="Z183" i="13"/>
  <c r="X183" i="13"/>
  <c r="V183" i="13"/>
  <c r="T183" i="13"/>
  <c r="R183" i="13"/>
  <c r="P183" i="13"/>
  <c r="N183" i="13"/>
  <c r="L183" i="13"/>
  <c r="J183" i="13"/>
  <c r="H183" i="13"/>
  <c r="F183" i="13"/>
  <c r="D183" i="13"/>
  <c r="AH178" i="13"/>
  <c r="AF178" i="13"/>
  <c r="AD178" i="13"/>
  <c r="AB178" i="13"/>
  <c r="Z178" i="13"/>
  <c r="X178" i="13"/>
  <c r="V178" i="13"/>
  <c r="T178" i="13"/>
  <c r="R178" i="13"/>
  <c r="P178" i="13"/>
  <c r="N178" i="13"/>
  <c r="L178" i="13"/>
  <c r="J178" i="13"/>
  <c r="H178" i="13"/>
  <c r="F178" i="13"/>
  <c r="D178" i="13"/>
  <c r="AH162" i="13"/>
  <c r="AH163" i="13" s="1"/>
  <c r="AF162" i="13"/>
  <c r="AF163" i="13" s="1"/>
  <c r="AD162" i="13"/>
  <c r="AD163" i="13" s="1"/>
  <c r="AB162" i="13"/>
  <c r="AB163" i="13" s="1"/>
  <c r="Z162" i="13"/>
  <c r="Z163" i="13" s="1"/>
  <c r="X162" i="13"/>
  <c r="X163" i="13" s="1"/>
  <c r="V162" i="13"/>
  <c r="V163" i="13" s="1"/>
  <c r="T162" i="13"/>
  <c r="T163" i="13" s="1"/>
  <c r="R162" i="13"/>
  <c r="R163" i="13" s="1"/>
  <c r="P162" i="13"/>
  <c r="P163" i="13" s="1"/>
  <c r="N162" i="13"/>
  <c r="N163" i="13" s="1"/>
  <c r="L162" i="13"/>
  <c r="L163" i="13" s="1"/>
  <c r="J162" i="13"/>
  <c r="J163" i="13" s="1"/>
  <c r="H162" i="13"/>
  <c r="H163" i="13" s="1"/>
  <c r="F162" i="13"/>
  <c r="F163" i="13" s="1"/>
  <c r="D162" i="13"/>
  <c r="D163" i="13" s="1"/>
  <c r="AH155" i="13"/>
  <c r="AF155" i="13"/>
  <c r="AD155" i="13"/>
  <c r="AB155" i="13"/>
  <c r="Z155" i="13"/>
  <c r="X155" i="13"/>
  <c r="V155" i="13"/>
  <c r="T155" i="13"/>
  <c r="R155" i="13"/>
  <c r="P155" i="13"/>
  <c r="N155" i="13"/>
  <c r="L155" i="13"/>
  <c r="J155" i="13"/>
  <c r="H155" i="13"/>
  <c r="F155" i="13"/>
  <c r="D155" i="13"/>
  <c r="AH151" i="13"/>
  <c r="AF151" i="13"/>
  <c r="AD151" i="13"/>
  <c r="AB151" i="13"/>
  <c r="Z151" i="13"/>
  <c r="X151" i="13"/>
  <c r="V151" i="13"/>
  <c r="T151" i="13"/>
  <c r="R151" i="13"/>
  <c r="P151" i="13"/>
  <c r="N151" i="13"/>
  <c r="L151" i="13"/>
  <c r="J151" i="13"/>
  <c r="H151" i="13"/>
  <c r="F151" i="13"/>
  <c r="D151" i="13"/>
  <c r="AH146" i="13"/>
  <c r="AF146" i="13"/>
  <c r="AD146" i="13"/>
  <c r="AB146" i="13"/>
  <c r="Z146" i="13"/>
  <c r="X146" i="13"/>
  <c r="V146" i="13"/>
  <c r="T146" i="13"/>
  <c r="R146" i="13"/>
  <c r="P146" i="13"/>
  <c r="N146" i="13"/>
  <c r="L146" i="13"/>
  <c r="J146" i="13"/>
  <c r="H146" i="13"/>
  <c r="F146" i="13"/>
  <c r="D146" i="13"/>
  <c r="Z131" i="13"/>
  <c r="AH130" i="13"/>
  <c r="AF130" i="13"/>
  <c r="AD130" i="13"/>
  <c r="AB130" i="13"/>
  <c r="X130" i="13"/>
  <c r="V130" i="13"/>
  <c r="T130" i="13"/>
  <c r="R130" i="13"/>
  <c r="P130" i="13"/>
  <c r="N130" i="13"/>
  <c r="L130" i="13"/>
  <c r="J130" i="13"/>
  <c r="H130" i="13"/>
  <c r="F130" i="13"/>
  <c r="D130" i="13"/>
  <c r="AH123" i="13"/>
  <c r="AF123" i="13"/>
  <c r="AD123" i="13"/>
  <c r="AB123" i="13"/>
  <c r="X123" i="13"/>
  <c r="V123" i="13"/>
  <c r="T123" i="13"/>
  <c r="R123" i="13"/>
  <c r="P123" i="13"/>
  <c r="N123" i="13"/>
  <c r="L123" i="13"/>
  <c r="J123" i="13"/>
  <c r="H123" i="13"/>
  <c r="F123" i="13"/>
  <c r="D123" i="13"/>
  <c r="AH119" i="13"/>
  <c r="AF119" i="13"/>
  <c r="AD119" i="13"/>
  <c r="AB119" i="13"/>
  <c r="Z119" i="13"/>
  <c r="X119" i="13"/>
  <c r="V119" i="13"/>
  <c r="T119" i="13"/>
  <c r="R119" i="13"/>
  <c r="P119" i="13"/>
  <c r="N119" i="13"/>
  <c r="L119" i="13"/>
  <c r="J119" i="13"/>
  <c r="H119" i="13"/>
  <c r="F119" i="13"/>
  <c r="D119" i="13"/>
  <c r="AH114" i="13"/>
  <c r="AF114" i="13"/>
  <c r="AD114" i="13"/>
  <c r="AB114" i="13"/>
  <c r="Z114" i="13"/>
  <c r="X114" i="13"/>
  <c r="V114" i="13"/>
  <c r="T114" i="13"/>
  <c r="R114" i="13"/>
  <c r="P114" i="13"/>
  <c r="N114" i="13"/>
  <c r="L114" i="13"/>
  <c r="J114" i="13"/>
  <c r="H114" i="13"/>
  <c r="F114" i="13"/>
  <c r="D114" i="13"/>
  <c r="AH98" i="13"/>
  <c r="AF98" i="13"/>
  <c r="AD98" i="13"/>
  <c r="AB98" i="13"/>
  <c r="Z98" i="13"/>
  <c r="X98" i="13"/>
  <c r="V98" i="13"/>
  <c r="T98" i="13"/>
  <c r="R98" i="13"/>
  <c r="P98" i="13"/>
  <c r="N98" i="13"/>
  <c r="L98" i="13"/>
  <c r="J98" i="13"/>
  <c r="H98" i="13"/>
  <c r="F98" i="13"/>
  <c r="D98" i="13"/>
  <c r="AH91" i="13"/>
  <c r="AF91" i="13"/>
  <c r="AD91" i="13"/>
  <c r="AB91" i="13"/>
  <c r="Z91" i="13"/>
  <c r="X91" i="13"/>
  <c r="V91" i="13"/>
  <c r="T91" i="13"/>
  <c r="R91" i="13"/>
  <c r="P91" i="13"/>
  <c r="N91" i="13"/>
  <c r="L91" i="13"/>
  <c r="J91" i="13"/>
  <c r="H91" i="13"/>
  <c r="F91" i="13"/>
  <c r="D91" i="13"/>
  <c r="AH87" i="13"/>
  <c r="AF87" i="13"/>
  <c r="AD87" i="13"/>
  <c r="AB87" i="13"/>
  <c r="Z87" i="13"/>
  <c r="X87" i="13"/>
  <c r="V87" i="13"/>
  <c r="T87" i="13"/>
  <c r="R87" i="13"/>
  <c r="P87" i="13"/>
  <c r="N87" i="13"/>
  <c r="L87" i="13"/>
  <c r="J87" i="13"/>
  <c r="H87" i="13"/>
  <c r="F87" i="13"/>
  <c r="D87" i="13"/>
  <c r="AH82" i="13"/>
  <c r="AF82" i="13"/>
  <c r="AD82" i="13"/>
  <c r="AB82" i="13"/>
  <c r="Z82" i="13"/>
  <c r="X82" i="13"/>
  <c r="V82" i="13"/>
  <c r="T82" i="13"/>
  <c r="R82" i="13"/>
  <c r="P82" i="13"/>
  <c r="N82" i="13"/>
  <c r="L82" i="13"/>
  <c r="F82" i="13"/>
  <c r="D82" i="13"/>
  <c r="J78" i="13"/>
  <c r="J82" i="13" s="1"/>
  <c r="H78" i="13"/>
  <c r="H82" i="13" s="1"/>
  <c r="T66" i="13"/>
  <c r="R66" i="13"/>
  <c r="P66" i="13"/>
  <c r="N66" i="13"/>
  <c r="L66" i="13"/>
  <c r="J66" i="13"/>
  <c r="H66" i="13"/>
  <c r="F66" i="13"/>
  <c r="D66" i="13"/>
  <c r="AH59" i="13"/>
  <c r="AH67" i="13" s="1"/>
  <c r="AF59" i="13"/>
  <c r="AF67" i="13" s="1"/>
  <c r="AD59" i="13"/>
  <c r="AD67" i="13" s="1"/>
  <c r="AB59" i="13"/>
  <c r="AB67" i="13" s="1"/>
  <c r="Z59" i="13"/>
  <c r="Z67" i="13" s="1"/>
  <c r="X59" i="13"/>
  <c r="X67" i="13" s="1"/>
  <c r="V59" i="13"/>
  <c r="V67" i="13" s="1"/>
  <c r="T59" i="13"/>
  <c r="R59" i="13"/>
  <c r="P59" i="13"/>
  <c r="N59" i="13"/>
  <c r="L59" i="13"/>
  <c r="J59" i="13"/>
  <c r="H59" i="13"/>
  <c r="F59" i="13"/>
  <c r="D59" i="13"/>
  <c r="AH55" i="13"/>
  <c r="AF55" i="13"/>
  <c r="AD55" i="13"/>
  <c r="AB55" i="13"/>
  <c r="Z55" i="13"/>
  <c r="X55" i="13"/>
  <c r="V55" i="13"/>
  <c r="T55" i="13"/>
  <c r="R55" i="13"/>
  <c r="P55" i="13"/>
  <c r="N55" i="13"/>
  <c r="L55" i="13"/>
  <c r="K55" i="13"/>
  <c r="K215" i="13" s="1"/>
  <c r="J55" i="13"/>
  <c r="H55" i="13"/>
  <c r="F55" i="13"/>
  <c r="D55" i="13"/>
  <c r="AH50" i="13"/>
  <c r="AF50" i="13"/>
  <c r="AD50" i="13"/>
  <c r="AB50" i="13"/>
  <c r="Z50" i="13"/>
  <c r="X50" i="13"/>
  <c r="V50" i="13"/>
  <c r="T50" i="13"/>
  <c r="R50" i="13"/>
  <c r="P50" i="13"/>
  <c r="N50" i="13"/>
  <c r="L50" i="13"/>
  <c r="J46" i="13"/>
  <c r="H46" i="13"/>
  <c r="F46" i="13"/>
  <c r="D46" i="13"/>
  <c r="AH34" i="13"/>
  <c r="AF34" i="13"/>
  <c r="AD34" i="13"/>
  <c r="AB34" i="13"/>
  <c r="Z34" i="13"/>
  <c r="X34" i="13"/>
  <c r="V34" i="13"/>
  <c r="T34" i="13"/>
  <c r="R34" i="13"/>
  <c r="P34" i="13"/>
  <c r="N34" i="13"/>
  <c r="L34" i="13"/>
  <c r="J34" i="13"/>
  <c r="H34" i="13"/>
  <c r="F34" i="13"/>
  <c r="D34" i="13"/>
  <c r="AH27" i="13"/>
  <c r="AF27" i="13"/>
  <c r="AD27" i="13"/>
  <c r="AB27" i="13"/>
  <c r="Z27" i="13"/>
  <c r="X27" i="13"/>
  <c r="V27" i="13"/>
  <c r="T27" i="13"/>
  <c r="R27" i="13"/>
  <c r="P27" i="13"/>
  <c r="N27" i="13"/>
  <c r="L27" i="13"/>
  <c r="J27" i="13"/>
  <c r="H27" i="13"/>
  <c r="F27" i="13"/>
  <c r="D27" i="13"/>
  <c r="AH23" i="13"/>
  <c r="AF23" i="13"/>
  <c r="AD23" i="13"/>
  <c r="AB23" i="13"/>
  <c r="Z23" i="13"/>
  <c r="X23" i="13"/>
  <c r="V23" i="13"/>
  <c r="T23" i="13"/>
  <c r="R23" i="13"/>
  <c r="P23" i="13"/>
  <c r="N23" i="13"/>
  <c r="L23" i="13"/>
  <c r="K23" i="13"/>
  <c r="J23" i="13"/>
  <c r="H23" i="13"/>
  <c r="F23" i="13"/>
  <c r="D23" i="13"/>
  <c r="AD18" i="13"/>
  <c r="AB18" i="13"/>
  <c r="Z18" i="13"/>
  <c r="X18" i="13"/>
  <c r="V18" i="13"/>
  <c r="T18" i="13"/>
  <c r="AH16" i="13"/>
  <c r="AH208" i="13" s="1"/>
  <c r="AF16" i="13"/>
  <c r="AF208" i="13" s="1"/>
  <c r="R16" i="13"/>
  <c r="R208" i="13" s="1"/>
  <c r="P16" i="13"/>
  <c r="P208" i="13" s="1"/>
  <c r="N16" i="13"/>
  <c r="N208" i="13" s="1"/>
  <c r="L16" i="13"/>
  <c r="L208" i="13" s="1"/>
  <c r="J16" i="13"/>
  <c r="J208" i="13" s="1"/>
  <c r="H16" i="13"/>
  <c r="H208" i="13" s="1"/>
  <c r="F16" i="13"/>
  <c r="F208" i="13" s="1"/>
  <c r="D16" i="13"/>
  <c r="D208" i="13" s="1"/>
  <c r="J14" i="13"/>
  <c r="J18" i="13" s="1"/>
  <c r="H14" i="13"/>
  <c r="H18" i="13" s="1"/>
  <c r="F14" i="13"/>
  <c r="F18" i="13" s="1"/>
  <c r="D14" i="13"/>
  <c r="D18" i="13" s="1"/>
  <c r="T24" i="13" l="1"/>
  <c r="X24" i="13"/>
  <c r="AB24" i="13"/>
  <c r="D35" i="13"/>
  <c r="H35" i="13"/>
  <c r="L35" i="13"/>
  <c r="P35" i="13"/>
  <c r="T35" i="13"/>
  <c r="X35" i="13"/>
  <c r="AB35" i="13"/>
  <c r="AF35" i="13"/>
  <c r="N56" i="13"/>
  <c r="R56" i="13"/>
  <c r="V56" i="13"/>
  <c r="Z56" i="13"/>
  <c r="AD56" i="13"/>
  <c r="AH56" i="13"/>
  <c r="F67" i="13"/>
  <c r="J67" i="13"/>
  <c r="N67" i="13"/>
  <c r="R67" i="13"/>
  <c r="D88" i="13"/>
  <c r="L88" i="13"/>
  <c r="P88" i="13"/>
  <c r="T88" i="13"/>
  <c r="X88" i="13"/>
  <c r="AB88" i="13"/>
  <c r="AF88" i="13"/>
  <c r="D99" i="13"/>
  <c r="H99" i="13"/>
  <c r="L99" i="13"/>
  <c r="P99" i="13"/>
  <c r="T99" i="13"/>
  <c r="X99" i="13"/>
  <c r="D120" i="13"/>
  <c r="H120" i="13"/>
  <c r="L120" i="13"/>
  <c r="P120" i="13"/>
  <c r="T120" i="13"/>
  <c r="X120" i="13"/>
  <c r="AB120" i="13"/>
  <c r="AF120" i="13"/>
  <c r="F131" i="13"/>
  <c r="J131" i="13"/>
  <c r="N131" i="13"/>
  <c r="R131" i="13"/>
  <c r="V131" i="13"/>
  <c r="AB131" i="13"/>
  <c r="AF131" i="13"/>
  <c r="F152" i="13"/>
  <c r="J152" i="13"/>
  <c r="N152" i="13"/>
  <c r="R152" i="13"/>
  <c r="V152" i="13"/>
  <c r="Z152" i="13"/>
  <c r="AD152" i="13"/>
  <c r="AH152" i="13"/>
  <c r="F184" i="13"/>
  <c r="J184" i="13"/>
  <c r="N184" i="13"/>
  <c r="R184" i="13"/>
  <c r="V184" i="13"/>
  <c r="Z184" i="13"/>
  <c r="AD184" i="13"/>
  <c r="AH184" i="13"/>
  <c r="F195" i="13"/>
  <c r="J195" i="13"/>
  <c r="N195" i="13"/>
  <c r="V24" i="13"/>
  <c r="Z24" i="13"/>
  <c r="AD24" i="13"/>
  <c r="F35" i="13"/>
  <c r="J35" i="13"/>
  <c r="N35" i="13"/>
  <c r="R35" i="13"/>
  <c r="V35" i="13"/>
  <c r="Z35" i="13"/>
  <c r="AD35" i="13"/>
  <c r="AH35" i="13"/>
  <c r="L56" i="13"/>
  <c r="P56" i="13"/>
  <c r="T56" i="13"/>
  <c r="X56" i="13"/>
  <c r="AB56" i="13"/>
  <c r="AF56" i="13"/>
  <c r="D67" i="13"/>
  <c r="H67" i="13"/>
  <c r="L67" i="13"/>
  <c r="P67" i="13"/>
  <c r="T67" i="13"/>
  <c r="F88" i="13"/>
  <c r="N88" i="13"/>
  <c r="R88" i="13"/>
  <c r="V88" i="13"/>
  <c r="Z88" i="13"/>
  <c r="AD88" i="13"/>
  <c r="AH88" i="13"/>
  <c r="F99" i="13"/>
  <c r="J99" i="13"/>
  <c r="N99" i="13"/>
  <c r="R99" i="13"/>
  <c r="V99" i="13"/>
  <c r="Z99" i="13"/>
  <c r="F120" i="13"/>
  <c r="J120" i="13"/>
  <c r="N120" i="13"/>
  <c r="R120" i="13"/>
  <c r="V120" i="13"/>
  <c r="Z120" i="13"/>
  <c r="AD120" i="13"/>
  <c r="AH120" i="13"/>
  <c r="D131" i="13"/>
  <c r="H131" i="13"/>
  <c r="L131" i="13"/>
  <c r="P131" i="13"/>
  <c r="T131" i="13"/>
  <c r="X131" i="13"/>
  <c r="AD131" i="13"/>
  <c r="AH131" i="13"/>
  <c r="D152" i="13"/>
  <c r="H152" i="13"/>
  <c r="L152" i="13"/>
  <c r="P152" i="13"/>
  <c r="T152" i="13"/>
  <c r="X152" i="13"/>
  <c r="AB152" i="13"/>
  <c r="AF152" i="13"/>
  <c r="D184" i="13"/>
  <c r="H184" i="13"/>
  <c r="L184" i="13"/>
  <c r="P184" i="13"/>
  <c r="T184" i="13"/>
  <c r="X184" i="13"/>
  <c r="AB184" i="13"/>
  <c r="AF184" i="13"/>
  <c r="D195" i="13"/>
  <c r="H195" i="13"/>
  <c r="L195" i="13"/>
  <c r="P195" i="13"/>
  <c r="F24" i="13"/>
  <c r="J24" i="13"/>
  <c r="T36" i="13"/>
  <c r="X36" i="13"/>
  <c r="AB36" i="13"/>
  <c r="V68" i="13"/>
  <c r="Z68" i="13"/>
  <c r="AD68" i="13"/>
  <c r="AH68" i="13"/>
  <c r="N68" i="13"/>
  <c r="R68" i="13"/>
  <c r="H88" i="13"/>
  <c r="D100" i="13"/>
  <c r="H100" i="13"/>
  <c r="L100" i="13"/>
  <c r="P100" i="13"/>
  <c r="T100" i="13"/>
  <c r="X100" i="13"/>
  <c r="D24" i="13"/>
  <c r="D36" i="13" s="1"/>
  <c r="H24" i="13"/>
  <c r="H36" i="13" s="1"/>
  <c r="F36" i="13"/>
  <c r="J36" i="13"/>
  <c r="V36" i="13"/>
  <c r="Z36" i="13"/>
  <c r="AD36" i="13"/>
  <c r="X68" i="13"/>
  <c r="AB68" i="13"/>
  <c r="AF68" i="13"/>
  <c r="L68" i="13"/>
  <c r="P68" i="13"/>
  <c r="T68" i="13"/>
  <c r="J88" i="13"/>
  <c r="F100" i="13"/>
  <c r="J100" i="13"/>
  <c r="N100" i="13"/>
  <c r="R100" i="13"/>
  <c r="V100" i="13"/>
  <c r="Z100" i="13"/>
  <c r="N18" i="13"/>
  <c r="N24" i="13" s="1"/>
  <c r="N36" i="13" s="1"/>
  <c r="R18" i="13"/>
  <c r="R24" i="13" s="1"/>
  <c r="R36" i="13" s="1"/>
  <c r="AH18" i="13"/>
  <c r="AH24" i="13" s="1"/>
  <c r="AH36" i="13" s="1"/>
  <c r="D206" i="13"/>
  <c r="H206" i="13"/>
  <c r="D50" i="13"/>
  <c r="D56" i="13" s="1"/>
  <c r="D68" i="13" s="1"/>
  <c r="H50" i="13"/>
  <c r="H56" i="13" s="1"/>
  <c r="H68" i="13" s="1"/>
  <c r="AB99" i="13"/>
  <c r="AB100" i="13" s="1"/>
  <c r="AF99" i="13"/>
  <c r="AF100" i="13" s="1"/>
  <c r="F132" i="13"/>
  <c r="J132" i="13"/>
  <c r="N132" i="13"/>
  <c r="R132" i="13"/>
  <c r="V132" i="13"/>
  <c r="AB132" i="13"/>
  <c r="AF132" i="13"/>
  <c r="Z132" i="13"/>
  <c r="F164" i="13"/>
  <c r="J164" i="13"/>
  <c r="N164" i="13"/>
  <c r="R164" i="13"/>
  <c r="V164" i="13"/>
  <c r="Z164" i="13"/>
  <c r="AD164" i="13"/>
  <c r="AH164" i="13"/>
  <c r="F196" i="13"/>
  <c r="J196" i="13"/>
  <c r="N196" i="13"/>
  <c r="L18" i="13"/>
  <c r="L24" i="13" s="1"/>
  <c r="L36" i="13" s="1"/>
  <c r="P18" i="13"/>
  <c r="P24" i="13" s="1"/>
  <c r="P36" i="13" s="1"/>
  <c r="AF18" i="13"/>
  <c r="AF24" i="13" s="1"/>
  <c r="AF36" i="13" s="1"/>
  <c r="F206" i="13"/>
  <c r="J206" i="13"/>
  <c r="F50" i="13"/>
  <c r="F56" i="13" s="1"/>
  <c r="F68" i="13" s="1"/>
  <c r="J50" i="13"/>
  <c r="J56" i="13" s="1"/>
  <c r="J68" i="13" s="1"/>
  <c r="AD99" i="13"/>
  <c r="AD100" i="13" s="1"/>
  <c r="AH99" i="13"/>
  <c r="AH100" i="13" s="1"/>
  <c r="D132" i="13"/>
  <c r="H132" i="13"/>
  <c r="L132" i="13"/>
  <c r="P132" i="13"/>
  <c r="T132" i="13"/>
  <c r="X132" i="13"/>
  <c r="AD132" i="13"/>
  <c r="AH132" i="13"/>
  <c r="D164" i="13"/>
  <c r="H164" i="13"/>
  <c r="L164" i="13"/>
  <c r="P164" i="13"/>
  <c r="T164" i="13"/>
  <c r="X164" i="13"/>
  <c r="AB164" i="13"/>
  <c r="AF164" i="13"/>
  <c r="D196" i="13"/>
  <c r="H196" i="13"/>
  <c r="L196" i="13"/>
  <c r="P196" i="13"/>
  <c r="T195" i="13"/>
  <c r="T196" i="13" s="1"/>
  <c r="X195" i="13"/>
  <c r="X196" i="13" s="1"/>
  <c r="AB195" i="13"/>
  <c r="AB196" i="13" s="1"/>
  <c r="AF195" i="13"/>
  <c r="AF196" i="13" s="1"/>
  <c r="AF210" i="13"/>
  <c r="AF216" i="13" s="1"/>
  <c r="D227" i="13"/>
  <c r="F227" i="13"/>
  <c r="H227" i="13"/>
  <c r="J227" i="13"/>
  <c r="L227" i="13"/>
  <c r="N227" i="13"/>
  <c r="P227" i="13"/>
  <c r="R227" i="13"/>
  <c r="T227" i="13"/>
  <c r="T228" i="13" s="1"/>
  <c r="V227" i="13"/>
  <c r="V228" i="13" s="1"/>
  <c r="Z227" i="13"/>
  <c r="Z228" i="13" s="1"/>
  <c r="AD227" i="13"/>
  <c r="AD228" i="13" s="1"/>
  <c r="AH227" i="13"/>
  <c r="R195" i="13"/>
  <c r="R196" i="13" s="1"/>
  <c r="V195" i="13"/>
  <c r="V196" i="13" s="1"/>
  <c r="Z195" i="13"/>
  <c r="Z196" i="13" s="1"/>
  <c r="AD195" i="13"/>
  <c r="AD196" i="13" s="1"/>
  <c r="AH195" i="13"/>
  <c r="AH196" i="13" s="1"/>
  <c r="D210" i="13"/>
  <c r="D216" i="13" s="1"/>
  <c r="F210" i="13"/>
  <c r="F216" i="13" s="1"/>
  <c r="H210" i="13"/>
  <c r="H216" i="13" s="1"/>
  <c r="J210" i="13"/>
  <c r="J216" i="13" s="1"/>
  <c r="L210" i="13"/>
  <c r="L216" i="13" s="1"/>
  <c r="N210" i="13"/>
  <c r="N216" i="13" s="1"/>
  <c r="P210" i="13"/>
  <c r="P216" i="13" s="1"/>
  <c r="R210" i="13"/>
  <c r="R216" i="13" s="1"/>
  <c r="AH210" i="13"/>
  <c r="AH216" i="13" s="1"/>
  <c r="X227" i="13"/>
  <c r="X228" i="13" s="1"/>
  <c r="AB227" i="13"/>
  <c r="AB228" i="13" s="1"/>
  <c r="AF227" i="13"/>
  <c r="AF228" i="13" s="1"/>
  <c r="R228" i="13" l="1"/>
  <c r="N228" i="13"/>
  <c r="J228" i="13"/>
  <c r="F228" i="13"/>
  <c r="AH228" i="13"/>
  <c r="P228" i="13"/>
  <c r="L228" i="13"/>
  <c r="H228" i="13"/>
  <c r="D228" i="13"/>
</calcChain>
</file>

<file path=xl/sharedStrings.xml><?xml version="1.0" encoding="utf-8"?>
<sst xmlns="http://schemas.openxmlformats.org/spreadsheetml/2006/main" count="264" uniqueCount="92">
  <si>
    <t>Occupati nella pubblica amministrazione</t>
  </si>
  <si>
    <t>Tipologie di personale</t>
  </si>
  <si>
    <t>Servizio Sanitario Nazionale</t>
  </si>
  <si>
    <t>Enti pubblici non economici</t>
  </si>
  <si>
    <t>Enti di ricerca</t>
  </si>
  <si>
    <t>Regioni e Autonomie locali</t>
  </si>
  <si>
    <r>
      <t>Ministeri</t>
    </r>
    <r>
      <rPr>
        <vertAlign val="superscript"/>
        <sz val="9"/>
        <rFont val="Times New Roman"/>
        <family val="1"/>
      </rPr>
      <t>8</t>
    </r>
  </si>
  <si>
    <r>
      <t>Agenzie fiscali</t>
    </r>
    <r>
      <rPr>
        <vertAlign val="superscript"/>
        <sz val="9"/>
        <rFont val="Times New Roman"/>
        <family val="1"/>
      </rPr>
      <t>9</t>
    </r>
  </si>
  <si>
    <t>Presidenza del consiglio dei ministri</t>
  </si>
  <si>
    <r>
      <t>Aziende Autonome</t>
    </r>
    <r>
      <rPr>
        <vertAlign val="superscript"/>
        <sz val="9"/>
        <rFont val="Times New Roman"/>
        <family val="1"/>
      </rPr>
      <t>10</t>
    </r>
  </si>
  <si>
    <r>
      <t>Scuola</t>
    </r>
    <r>
      <rPr>
        <vertAlign val="superscript"/>
        <sz val="9"/>
        <rFont val="Times New Roman"/>
        <family val="1"/>
      </rPr>
      <t>11</t>
    </r>
  </si>
  <si>
    <r>
      <t>A.f.a.m.</t>
    </r>
    <r>
      <rPr>
        <vertAlign val="superscript"/>
        <sz val="9"/>
        <rFont val="Times New Roman"/>
        <family val="1"/>
      </rPr>
      <t>11</t>
    </r>
  </si>
  <si>
    <t>Universita'</t>
  </si>
  <si>
    <r>
      <t>Enti art. 70, comma 4 -D. 165/01</t>
    </r>
    <r>
      <rPr>
        <vertAlign val="superscript"/>
        <sz val="9"/>
        <rFont val="Times New Roman"/>
        <family val="1"/>
      </rPr>
      <t>12</t>
    </r>
  </si>
  <si>
    <t>Contrattualizzati comparti Aran</t>
  </si>
  <si>
    <r>
      <t>Regioni statuto spec. e Province autonome</t>
    </r>
    <r>
      <rPr>
        <vertAlign val="superscript"/>
        <sz val="9"/>
        <rFont val="Times New Roman"/>
        <family val="1"/>
      </rPr>
      <t>13</t>
    </r>
  </si>
  <si>
    <r>
      <t>Enti art. 60, comma 3 - D. 165/01</t>
    </r>
    <r>
      <rPr>
        <vertAlign val="superscript"/>
        <sz val="9"/>
        <rFont val="Times New Roman"/>
        <family val="1"/>
      </rPr>
      <t>14</t>
    </r>
  </si>
  <si>
    <t>Autorità indipendenti</t>
  </si>
  <si>
    <t>Altri contrattualizzati</t>
  </si>
  <si>
    <t>Personale contrattualizzato</t>
  </si>
  <si>
    <t>Corpi di polizia</t>
  </si>
  <si>
    <t>Forze armate</t>
  </si>
  <si>
    <t>Corpi di polizia e forze armate</t>
  </si>
  <si>
    <r>
      <t>Vigili del Fuoco</t>
    </r>
    <r>
      <rPr>
        <vertAlign val="superscript"/>
        <sz val="9"/>
        <rFont val="Times New Roman"/>
        <family val="1"/>
      </rPr>
      <t>10</t>
    </r>
  </si>
  <si>
    <t>Magistratura</t>
  </si>
  <si>
    <t>Altri diritto pubblico</t>
  </si>
  <si>
    <t>Personale in regime di diritto pubblico</t>
  </si>
  <si>
    <r>
      <t>Personale stabile</t>
    </r>
    <r>
      <rPr>
        <b/>
        <vertAlign val="superscript"/>
        <sz val="9"/>
        <color indexed="18"/>
        <rFont val="Times New Roman"/>
        <family val="1"/>
      </rPr>
      <t>1</t>
    </r>
  </si>
  <si>
    <t>Scuola</t>
  </si>
  <si>
    <t>A.f.a.m.</t>
  </si>
  <si>
    <r>
      <t>Altro personale</t>
    </r>
    <r>
      <rPr>
        <b/>
        <vertAlign val="superscript"/>
        <sz val="9"/>
        <color indexed="18"/>
        <rFont val="Times New Roman"/>
        <family val="1"/>
      </rPr>
      <t>2</t>
    </r>
  </si>
  <si>
    <r>
      <t>Ministeri</t>
    </r>
    <r>
      <rPr>
        <i/>
        <vertAlign val="superscript"/>
        <sz val="9"/>
        <rFont val="Times New Roman"/>
        <family val="1"/>
      </rPr>
      <t/>
    </r>
  </si>
  <si>
    <t>Agenzie fiscali</t>
  </si>
  <si>
    <t>Aziende Autonome</t>
  </si>
  <si>
    <t>Enti art. 70, comma 4 -D. 165/01</t>
  </si>
  <si>
    <t>Regioni statuto spec. e Province autonome</t>
  </si>
  <si>
    <t xml:space="preserve">Enti art. 60, comma 3, D. Lgs. n. 165/2001 </t>
  </si>
  <si>
    <t>Vigili del Fuoco</t>
  </si>
  <si>
    <t>Carriera diplomatica</t>
  </si>
  <si>
    <t>Carrera prefettizia</t>
  </si>
  <si>
    <t>Carriera penitenziaria</t>
  </si>
  <si>
    <t>Professori e ricercatori universitari</t>
  </si>
  <si>
    <r>
      <t>Tempo determinato</t>
    </r>
    <r>
      <rPr>
        <b/>
        <vertAlign val="superscript"/>
        <sz val="9"/>
        <color indexed="18"/>
        <rFont val="Times New Roman"/>
        <family val="1"/>
      </rPr>
      <t>3</t>
    </r>
  </si>
  <si>
    <r>
      <t>Formazione lavoro</t>
    </r>
    <r>
      <rPr>
        <b/>
        <vertAlign val="superscript"/>
        <sz val="9"/>
        <color indexed="18"/>
        <rFont val="Times New Roman"/>
        <family val="1"/>
      </rPr>
      <t>4</t>
    </r>
  </si>
  <si>
    <r>
      <t>Somministrazione</t>
    </r>
    <r>
      <rPr>
        <b/>
        <vertAlign val="superscript"/>
        <sz val="9"/>
        <color indexed="18"/>
        <rFont val="Times New Roman"/>
        <family val="1"/>
      </rPr>
      <t>5</t>
    </r>
  </si>
  <si>
    <r>
      <t>Lavori socialmente utili</t>
    </r>
    <r>
      <rPr>
        <b/>
        <vertAlign val="superscript"/>
        <sz val="9"/>
        <color indexed="18"/>
        <rFont val="Times New Roman"/>
        <family val="1"/>
      </rPr>
      <t>6</t>
    </r>
  </si>
  <si>
    <r>
      <t>Totale generale occupati P.A.</t>
    </r>
    <r>
      <rPr>
        <b/>
        <vertAlign val="superscript"/>
        <sz val="9"/>
        <color indexed="18"/>
        <rFont val="Times New Roman"/>
        <family val="1"/>
      </rPr>
      <t>7</t>
    </r>
  </si>
  <si>
    <t>NOTE:</t>
  </si>
  <si>
    <r>
      <t xml:space="preserve">1 </t>
    </r>
    <r>
      <rPr>
        <sz val="9"/>
        <rFont val="Times New Roman"/>
        <family val="1"/>
      </rPr>
      <t>Personale con rapporto di lavoro a tempo indeterminato che lavora nelle Pubbliche Amministrazioni comprensivo dei dirigenti a tempo determinato che ricoprono posizioni dirigenziali non riconducibili ad esigenze temporanee dell’amministrazione.</t>
    </r>
  </si>
  <si>
    <r>
      <t>2</t>
    </r>
    <r>
      <rPr>
        <sz val="9"/>
        <rFont val="Times New Roman"/>
        <family val="1"/>
      </rPr>
      <t xml:space="preserve"> Nell'Altro personale sono considerati i docenti Scuola ed AFAM a tempo determinato con contratto annuale e con contratto fino al termine dell'attività didattica ed alcune particolari categorie di personale non pienamente riconducibili alla definizione standard di "lavoro pubblico" , come i direttori generali, i contrattisti, i volontari e gli allievi delle Forze armate e dei Corpi di polizia.</t>
    </r>
  </si>
  <si>
    <r>
      <t xml:space="preserve">3 </t>
    </r>
    <r>
      <rPr>
        <sz val="9"/>
        <rFont val="Times New Roman"/>
        <family val="1"/>
      </rPr>
      <t>Personale assunto con rapporto di lavoro a tempo determinato pieno o part-time. Sono esclusi i docenti a tempo determinato dei comparti Scuola ed Afam con contratto annuale e con contratto fino al termine dell'attività didattica, poichè inclusi in "Altro personale", nonché i dirigenti a tempo determinato, poiché inclusi in "Personale stabile".</t>
    </r>
  </si>
  <si>
    <r>
      <t xml:space="preserve">4 </t>
    </r>
    <r>
      <rPr>
        <sz val="9"/>
        <rFont val="Times New Roman"/>
        <family val="1"/>
      </rPr>
      <t>Personale assunto con contratto di formazione e lavoro della durata massima di 24 mesi sulla base della specifica disciplina di comparto e delle disposizioni legislative in materia.</t>
    </r>
  </si>
  <si>
    <r>
      <t xml:space="preserve">5 </t>
    </r>
    <r>
      <rPr>
        <sz val="9"/>
        <rFont val="Times New Roman"/>
        <family val="1"/>
      </rPr>
      <t>Personale utilizzato dalle amministrazioni pubbliche sulla base di contratti di somministrazione a tempo determinato stipulati ai sensi della normativa vigente in materia.</t>
    </r>
  </si>
  <si>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I lavoratori computati all'interno di questa categoria sono utilizzati ai sensi del D.Lgs. 468/1997. Rientrano in questa fattispecie i lavoratori socialmente utili (indirizzati alla qualificazione professionale in settori innovativi e alla realizzazione di progetti con carattere straordinario) e i lavori di pubblica utilità (mirati alla creazione di occupazione in nuovi bacini d'impiego).</t>
    </r>
  </si>
  <si>
    <r>
      <t xml:space="preserve">7 </t>
    </r>
    <r>
      <rPr>
        <sz val="9"/>
        <rFont val="Times New Roman"/>
        <family val="1"/>
      </rPr>
      <t>Occorre tener presente che l'unità di misura utilizzata per misurare il Personale stabile e l'Altro personale è espressa in "unità al 31/12" mentre quella utilizzata per misurare i rapporti di lavoro flessibile è espressa in "unità annue", che si ottengono sommando (distintamente per categoria) i mesi lavorati dal personale che presta attività lavorativa a termine e dividendo il totale di ciascuna categoria per 12 mesi dell'anno.</t>
    </r>
  </si>
  <si>
    <r>
      <t xml:space="preserve">8 </t>
    </r>
    <r>
      <rPr>
        <sz val="9"/>
        <rFont val="Times New Roman"/>
        <family val="1"/>
      </rPr>
      <t>I Ministeri  fino al 2003 comprendevano le Agenzie Fiscali e la Presidenza del Consiglio.</t>
    </r>
  </si>
  <si>
    <r>
      <rPr>
        <vertAlign val="superscript"/>
        <sz val="9"/>
        <rFont val="Times New Roman"/>
        <family val="1"/>
      </rPr>
      <t>9</t>
    </r>
    <r>
      <rPr>
        <sz val="9"/>
        <rFont val="Times New Roman"/>
        <family val="1"/>
      </rPr>
      <t xml:space="preserve"> Nel 2011 i Monopoli di Stato e quindi il comparto delle Agenzie fiscali ha assorbito i dipendenti provenienti dalle strutture territoriali del Ministero dell'Economia e delle Finanze e quindi dal comparto dei Ministeri.</t>
    </r>
  </si>
  <si>
    <r>
      <t xml:space="preserve">10 </t>
    </r>
    <r>
      <rPr>
        <sz val="9"/>
        <rFont val="Times New Roman"/>
        <family val="1"/>
      </rPr>
      <t>Le Aziende Autonome nel 2003 perdono l'Agea che transita nel comparto Enti pubblici non economici, nel 2006 i Vigili del fuoco che formano un comparto non contrattualizzato in sede Aran e nel 2008 i Monopoli di  Stato che entrano nel comparto Agenzie Fiscali.</t>
    </r>
  </si>
  <si>
    <r>
      <t xml:space="preserve">11 </t>
    </r>
    <r>
      <rPr>
        <sz val="9"/>
        <rFont val="Times New Roman"/>
        <family val="1"/>
      </rPr>
      <t>La Scuola fino al 2004 comprende l' A.f.a.m.</t>
    </r>
  </si>
  <si>
    <r>
      <t xml:space="preserve">12 </t>
    </r>
    <r>
      <rPr>
        <sz val="9"/>
        <rFont val="Times New Roman"/>
        <family val="1"/>
      </rPr>
      <t>Comprende Agenzia Spaziale Italiana, Cnel, Digit PA, Enac e Unioncamere. Nel 2011 dagli enti ex art. 70 è uscita l'Enea per entrare nel comparto della Ricerca.</t>
    </r>
  </si>
  <si>
    <r>
      <t xml:space="preserve">14 </t>
    </r>
    <r>
      <rPr>
        <sz val="9"/>
        <rFont val="Times New Roman"/>
        <family val="1"/>
      </rPr>
      <t xml:space="preserve">Comprende enti pubblici economici ed aziende che producono servizi di pubblica utilità. Dal 2011 fra gli enti ex art. 60 viene rilevato anche l'Ente foreste Sardegna. 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</si>
  <si>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Il lavoro flessibile include tempo determinato, formazione lavoro, somministrazione.</t>
    </r>
  </si>
  <si>
    <r>
      <t>Autorità indipendenti</t>
    </r>
    <r>
      <rPr>
        <vertAlign val="superscript"/>
        <sz val="9"/>
        <rFont val="Times New Roman"/>
        <family val="1"/>
      </rPr>
      <t>15</t>
    </r>
  </si>
  <si>
    <r>
      <t>13</t>
    </r>
    <r>
      <rPr>
        <sz val="9"/>
        <rFont val="Times New Roman"/>
        <family val="1"/>
      </rPr>
      <t xml:space="preserve"> Per le Regioni a Statuto Speciale e le Province Autonome i dati fino al 2005 sono incompleti. Il personale della regione Siciliana e di alcune ex Ipab e consorzi della provincia autonoma di Trento sono state rilevate per la prima volta nell'anno 2011.</t>
    </r>
  </si>
  <si>
    <r>
      <t>15</t>
    </r>
    <r>
      <rPr>
        <sz val="9"/>
        <rFont val="Times New Roman"/>
        <family val="1"/>
      </rPr>
      <t xml:space="preserve"> Nel 2012 sono state censite per la prima volta l'Autorità per le garanzie nelle comunicazioni e l'Autorità per l'energia elettriva e il gas.</t>
    </r>
  </si>
  <si>
    <r>
      <t>Enti lista S13 Istat</t>
    </r>
    <r>
      <rPr>
        <vertAlign val="superscript"/>
        <sz val="9"/>
        <rFont val="Times New Roman"/>
        <family val="1"/>
      </rPr>
      <t>16</t>
    </r>
  </si>
  <si>
    <r>
      <t>Carriera diplomatica</t>
    </r>
    <r>
      <rPr>
        <vertAlign val="superscript"/>
        <sz val="9"/>
        <rFont val="Times New Roman"/>
        <family val="1"/>
      </rPr>
      <t>17</t>
    </r>
  </si>
  <si>
    <r>
      <t>Carrera prefettizia</t>
    </r>
    <r>
      <rPr>
        <vertAlign val="superscript"/>
        <sz val="9"/>
        <rFont val="Times New Roman"/>
        <family val="1"/>
      </rPr>
      <t>17</t>
    </r>
  </si>
  <si>
    <r>
      <t>Carriera penitenziaria</t>
    </r>
    <r>
      <rPr>
        <vertAlign val="superscript"/>
        <sz val="9"/>
        <rFont val="Times New Roman"/>
        <family val="1"/>
      </rPr>
      <t>18</t>
    </r>
  </si>
  <si>
    <r>
      <t>Professori e ricercatori universitari</t>
    </r>
    <r>
      <rPr>
        <vertAlign val="superscript"/>
        <sz val="9"/>
        <rFont val="Times New Roman"/>
        <family val="1"/>
      </rPr>
      <t>19</t>
    </r>
  </si>
  <si>
    <r>
      <t>Regioni e Autonomie locali</t>
    </r>
    <r>
      <rPr>
        <vertAlign val="superscript"/>
        <sz val="9"/>
        <rFont val="Times New Roman"/>
        <family val="1"/>
      </rPr>
      <t>20</t>
    </r>
  </si>
  <si>
    <r>
      <t>Universita'</t>
    </r>
    <r>
      <rPr>
        <vertAlign val="superscript"/>
        <sz val="9"/>
        <rFont val="Times New Roman"/>
        <family val="1"/>
      </rPr>
      <t>21</t>
    </r>
  </si>
  <si>
    <r>
      <t>Regioni statuto spec. e Province autonome</t>
    </r>
    <r>
      <rPr>
        <vertAlign val="superscript"/>
        <sz val="9"/>
        <rFont val="Times New Roman"/>
        <family val="1"/>
      </rPr>
      <t>13 20</t>
    </r>
  </si>
  <si>
    <r>
      <t>16</t>
    </r>
    <r>
      <rPr>
        <sz val="9"/>
        <rFont val="Times New Roman"/>
        <family val="1"/>
      </rPr>
      <t xml:space="preserve"> Nel 2014 sono stati censiti per la prima volta gli enti appartenenti alla lista S13 compilata dall'Istat (federazioni sportive, autorità portuali, casse previdenziali, fondazioni lirico sinfoniche, consorzi universitari e alcune società per azioni).</t>
    </r>
  </si>
  <si>
    <r>
      <t>17</t>
    </r>
    <r>
      <rPr>
        <sz val="9"/>
        <rFont val="Times New Roman"/>
        <family val="1"/>
      </rPr>
      <t xml:space="preserve"> La Carriera diplomatica fino al 2003 comprende anche quella Prefettizia.</t>
    </r>
  </si>
  <si>
    <r>
      <t>18</t>
    </r>
    <r>
      <rPr>
        <sz val="9"/>
        <rFont val="Times New Roman"/>
        <family val="1"/>
      </rPr>
      <t xml:space="preserve"> La Carriera penitenziaria è stata istituita nell’anno 2006, in applicazione del d. lgs. 15 febbraio 2006, n. 63.</t>
    </r>
  </si>
  <si>
    <r>
      <t xml:space="preserve">19 </t>
    </r>
    <r>
      <rPr>
        <sz val="9"/>
        <rFont val="Times New Roman"/>
        <family val="1"/>
      </rPr>
      <t>Professori e ricercatori universitari tempo pieno e definito.</t>
    </r>
  </si>
  <si>
    <r>
      <t xml:space="preserve">20 </t>
    </r>
    <r>
      <rPr>
        <sz val="9"/>
        <rFont val="Times New Roman"/>
        <family val="1"/>
      </rPr>
      <t>Sono altresì compresi i dirigenti e le alte specializzazioni fuori dotazione organica (art. 110, c.2 del TUEL) nonchè i collaboratori a tempo determinato (art. 90 del TUEL).</t>
    </r>
  </si>
  <si>
    <r>
      <rPr>
        <vertAlign val="superscript"/>
        <sz val="9"/>
        <rFont val="Times New Roman"/>
        <family val="1"/>
      </rPr>
      <t>21</t>
    </r>
    <r>
      <rPr>
        <sz val="9"/>
        <rFont val="Times New Roman"/>
        <family val="1"/>
      </rPr>
      <t xml:space="preserve"> Sono compresi i collaboratori ed esperti linguistici.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</si>
  <si>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Comprende tempo determinato, formazione lavoro, somministrazione.</t>
    </r>
  </si>
  <si>
    <t>Serie dal 2001 al 2016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</si>
  <si>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20/03/2018</t>
    </r>
  </si>
  <si>
    <r>
      <t>Personale stabile</t>
    </r>
    <r>
      <rPr>
        <b/>
        <vertAlign val="superscript"/>
        <sz val="11"/>
        <color indexed="56"/>
        <rFont val="Times New Roman"/>
        <family val="1"/>
      </rPr>
      <t>1</t>
    </r>
    <r>
      <rPr>
        <b/>
        <sz val="11"/>
        <color indexed="56"/>
        <rFont val="Times New Roman"/>
        <family val="1"/>
      </rPr>
      <t xml:space="preserve"> </t>
    </r>
    <r>
      <rPr>
        <b/>
        <sz val="16"/>
        <color indexed="56"/>
        <rFont val="Times New Roman"/>
        <family val="1"/>
      </rPr>
      <t>- Serie anni 2001-2016</t>
    </r>
  </si>
  <si>
    <r>
      <t>Lavoro flessibile</t>
    </r>
    <r>
      <rPr>
        <b/>
        <vertAlign val="superscript"/>
        <sz val="12"/>
        <color indexed="56"/>
        <rFont val="Times New Roman"/>
        <family val="1"/>
      </rPr>
      <t>1</t>
    </r>
    <r>
      <rPr>
        <b/>
        <sz val="16"/>
        <color indexed="56"/>
        <rFont val="Times New Roman"/>
        <family val="1"/>
      </rPr>
      <t>, LSU e altro personale - Serie anni 2001-2016</t>
    </r>
  </si>
  <si>
    <t>Occupati totali - Serie anni 2001-2016</t>
  </si>
  <si>
    <t>Variazioni cumulate personale stabile - Anni 2001-2016 (base 100=2001)</t>
  </si>
  <si>
    <t>Variazioni cumulate lavoro flessibile, LSU e altro personale - Anni 2001-2016 (base 100=2001)</t>
  </si>
  <si>
    <t>Variazioni cumulate occupati totali - Anni 2001-2016 (base 100=2001)</t>
  </si>
  <si>
    <t>Variazioni percentuali annue degli occupati nella PA - Anni 2001-2016</t>
  </si>
  <si>
    <r>
      <t>Personale contrattualizzato per tipologia di lavoro</t>
    </r>
    <r>
      <rPr>
        <b/>
        <vertAlign val="superscript"/>
        <sz val="16"/>
        <color indexed="56"/>
        <rFont val="Times New Roman"/>
        <family val="1"/>
      </rPr>
      <t>1</t>
    </r>
    <r>
      <rPr>
        <b/>
        <sz val="16"/>
        <color indexed="56"/>
        <rFont val="Times New Roman"/>
        <family val="1"/>
      </rPr>
      <t>- Anno 2016</t>
    </r>
  </si>
  <si>
    <t>Distribuzione degli occupati per settori - Anno 2016</t>
  </si>
  <si>
    <t>Fonte: elaborazioni Aran su dati RGS - IGOP. Dati aggiornati al 20/03/2018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</si>
</sst>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;\-#,##0;\-"/>
    <numFmt numFmtId="165" formatCode="0.0"/>
    <numFmt numFmtId="166" formatCode="#,##0.00;\-#,##0.00;\-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sz val="10"/>
      <name val="Times New Roman"/>
      <family val="1"/>
    </font>
    <font>
      <sz val="10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b/>
      <sz val="9"/>
      <color indexed="18"/>
      <name val="Times New Roman"/>
      <family val="1"/>
    </font>
    <font>
      <b/>
      <sz val="9"/>
      <color indexed="21"/>
      <name val="Times New Roman"/>
      <family val="1"/>
    </font>
    <font>
      <sz val="9"/>
      <name val="Times New Roman"/>
      <family val="1"/>
    </font>
    <font>
      <sz val="9"/>
      <color indexed="21"/>
      <name val="Times New Roman"/>
      <family val="1"/>
    </font>
    <font>
      <sz val="10"/>
      <color indexed="8"/>
      <name val="Tahoma"/>
      <family val="2"/>
    </font>
    <font>
      <b/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i/>
      <sz val="8"/>
      <color indexed="18"/>
      <name val="Times New Roman"/>
      <family val="1"/>
    </font>
    <font>
      <i/>
      <sz val="11"/>
      <color indexed="21"/>
      <name val="Times New Roman"/>
      <family val="1"/>
    </font>
    <font>
      <b/>
      <sz val="10"/>
      <color indexed="21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8"/>
      <name val="Times New Roman"/>
      <family val="1"/>
    </font>
    <font>
      <b/>
      <i/>
      <sz val="9"/>
      <color indexed="18"/>
      <name val="Times New Roman"/>
      <family val="1"/>
    </font>
    <font>
      <b/>
      <sz val="9"/>
      <color indexed="56"/>
      <name val="Times New Roman"/>
      <family val="1"/>
    </font>
    <font>
      <sz val="10"/>
      <color indexed="56"/>
      <name val="Times New Roman"/>
      <family val="1"/>
    </font>
    <font>
      <b/>
      <sz val="10"/>
      <color indexed="56"/>
      <name val="Times New Roman"/>
      <family val="1"/>
    </font>
    <font>
      <b/>
      <vertAlign val="superscript"/>
      <sz val="9"/>
      <color indexed="18"/>
      <name val="Times New Roman"/>
      <family val="1"/>
    </font>
    <font>
      <b/>
      <i/>
      <sz val="9"/>
      <color indexed="21"/>
      <name val="Times New Roman"/>
      <family val="1"/>
    </font>
    <font>
      <b/>
      <i/>
      <sz val="10"/>
      <color indexed="21"/>
      <name val="Times New Roman"/>
      <family val="1"/>
    </font>
    <font>
      <i/>
      <vertAlign val="superscript"/>
      <sz val="9"/>
      <name val="Times New Roman"/>
      <family val="1"/>
    </font>
    <font>
      <i/>
      <sz val="9"/>
      <color indexed="21"/>
      <name val="Times New Roman"/>
      <family val="1"/>
    </font>
    <font>
      <i/>
      <sz val="10"/>
      <color indexed="21"/>
      <name val="Times New Roman"/>
      <family val="1"/>
    </font>
    <font>
      <b/>
      <i/>
      <sz val="9"/>
      <color indexed="56"/>
      <name val="Times New Roman"/>
      <family val="1"/>
    </font>
    <font>
      <i/>
      <sz val="10"/>
      <color indexed="56"/>
      <name val="Times New Roman"/>
      <family val="1"/>
    </font>
    <font>
      <b/>
      <i/>
      <sz val="10"/>
      <color indexed="56"/>
      <name val="Times New Roman"/>
      <family val="1"/>
    </font>
    <font>
      <b/>
      <sz val="10"/>
      <color indexed="10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vertAlign val="superscript"/>
      <sz val="8"/>
      <color indexed="57"/>
      <name val="Times New Roman"/>
      <family val="1"/>
    </font>
    <font>
      <sz val="10"/>
      <color indexed="57"/>
      <name val="Arial"/>
      <family val="2"/>
    </font>
    <font>
      <b/>
      <sz val="16"/>
      <color indexed="56"/>
      <name val="Times New Roman"/>
      <family val="1"/>
    </font>
    <font>
      <b/>
      <vertAlign val="superscript"/>
      <sz val="11"/>
      <color indexed="56"/>
      <name val="Times New Roman"/>
      <family val="1"/>
    </font>
    <font>
      <b/>
      <sz val="11"/>
      <color indexed="56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6"/>
      <color indexed="56"/>
      <name val="Times New Roman"/>
      <family val="1"/>
    </font>
    <font>
      <vertAlign val="superscript"/>
      <sz val="8"/>
      <name val="Times New Roman"/>
      <family val="1"/>
    </font>
    <font>
      <sz val="8"/>
      <name val="Calibri"/>
      <family val="2"/>
    </font>
    <font>
      <sz val="10"/>
      <name val="Arial"/>
      <family val="2"/>
    </font>
    <font>
      <b/>
      <vertAlign val="superscript"/>
      <sz val="12"/>
      <color indexed="56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23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3" fontId="4" fillId="0" borderId="0" xfId="2" applyNumberFormat="1" applyFont="1" applyFill="1" applyAlignment="1" applyProtection="1">
      <alignment horizontal="right"/>
      <protection locked="0"/>
    </xf>
    <xf numFmtId="3" fontId="4" fillId="0" borderId="0" xfId="2" applyNumberFormat="1" applyFont="1" applyFill="1" applyProtection="1">
      <protection locked="0"/>
    </xf>
    <xf numFmtId="0" fontId="4" fillId="0" borderId="0" xfId="2" applyFont="1" applyFill="1" applyProtection="1">
      <protection locked="0"/>
    </xf>
    <xf numFmtId="0" fontId="4" fillId="0" borderId="0" xfId="2" applyFont="1" applyFill="1" applyBorder="1" applyProtection="1">
      <protection locked="0"/>
    </xf>
    <xf numFmtId="0" fontId="22" fillId="0" borderId="1" xfId="0" applyFont="1" applyFill="1" applyBorder="1" applyProtection="1">
      <protection locked="0"/>
    </xf>
    <xf numFmtId="3" fontId="4" fillId="0" borderId="1" xfId="0" applyNumberFormat="1" applyFont="1" applyBorder="1"/>
    <xf numFmtId="0" fontId="4" fillId="0" borderId="0" xfId="0" applyFont="1"/>
    <xf numFmtId="0" fontId="4" fillId="0" borderId="0" xfId="0" applyFont="1" applyBorder="1"/>
    <xf numFmtId="0" fontId="4" fillId="0" borderId="0" xfId="0" quotePrefix="1" applyFont="1"/>
    <xf numFmtId="2" fontId="9" fillId="0" borderId="0" xfId="0" applyNumberFormat="1" applyFont="1"/>
    <xf numFmtId="0" fontId="9" fillId="0" borderId="0" xfId="0" applyFont="1"/>
    <xf numFmtId="0" fontId="23" fillId="2" borderId="0" xfId="0" applyFont="1" applyFill="1" applyAlignment="1">
      <alignment vertical="center"/>
    </xf>
    <xf numFmtId="0" fontId="21" fillId="0" borderId="0" xfId="0" quotePrefix="1" applyFont="1"/>
    <xf numFmtId="0" fontId="40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/>
    </xf>
    <xf numFmtId="0" fontId="12" fillId="4" borderId="0" xfId="3" applyFont="1" applyFill="1" applyBorder="1" applyAlignment="1" applyProtection="1">
      <alignment horizontal="center" vertical="center"/>
      <protection locked="0"/>
    </xf>
    <xf numFmtId="0" fontId="13" fillId="4" borderId="0" xfId="3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Protection="1">
      <protection locked="0"/>
    </xf>
    <xf numFmtId="0" fontId="22" fillId="0" borderId="1" xfId="0" applyFont="1" applyFill="1" applyBorder="1" applyProtection="1">
      <protection locked="0"/>
    </xf>
    <xf numFmtId="3" fontId="4" fillId="0" borderId="1" xfId="0" applyNumberFormat="1" applyFont="1" applyBorder="1"/>
    <xf numFmtId="0" fontId="22" fillId="0" borderId="0" xfId="0" applyFont="1" applyFill="1" applyBorder="1" applyProtection="1">
      <protection locked="0"/>
    </xf>
    <xf numFmtId="3" fontId="4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2" applyFont="1" applyFill="1" applyProtection="1">
      <protection locked="0"/>
    </xf>
    <xf numFmtId="164" fontId="4" fillId="0" borderId="0" xfId="2" applyNumberFormat="1" applyFont="1" applyFill="1" applyProtection="1">
      <protection locked="0"/>
    </xf>
    <xf numFmtId="0" fontId="5" fillId="0" borderId="0" xfId="2" applyFont="1" applyFill="1" applyAlignment="1" applyProtection="1">
      <alignment vertical="center"/>
      <protection locked="0"/>
    </xf>
    <xf numFmtId="164" fontId="5" fillId="0" borderId="0" xfId="2" applyNumberFormat="1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5" fillId="0" borderId="0" xfId="2" applyFont="1" applyFill="1" applyProtection="1">
      <protection locked="0"/>
    </xf>
    <xf numFmtId="0" fontId="24" fillId="0" borderId="0" xfId="2" applyFont="1" applyFill="1" applyProtection="1">
      <protection locked="0"/>
    </xf>
    <xf numFmtId="0" fontId="25" fillId="0" borderId="0" xfId="2" applyFont="1" applyFill="1" applyProtection="1">
      <protection locked="0"/>
    </xf>
    <xf numFmtId="0" fontId="28" fillId="0" borderId="0" xfId="2" applyFont="1" applyFill="1" applyProtection="1">
      <protection locked="0"/>
    </xf>
    <xf numFmtId="43" fontId="28" fillId="0" borderId="0" xfId="7" applyFont="1" applyFill="1" applyProtection="1">
      <protection locked="0"/>
    </xf>
    <xf numFmtId="164" fontId="28" fillId="0" borderId="0" xfId="2" applyNumberFormat="1" applyFont="1" applyFill="1" applyProtection="1">
      <protection locked="0"/>
    </xf>
    <xf numFmtId="164" fontId="22" fillId="0" borderId="0" xfId="2" applyNumberFormat="1" applyFont="1" applyFill="1" applyBorder="1" applyAlignment="1" applyProtection="1">
      <alignment horizontal="righ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Protection="1">
      <protection locked="0"/>
    </xf>
    <xf numFmtId="0" fontId="33" fillId="0" borderId="0" xfId="2" applyFont="1" applyFill="1" applyProtection="1">
      <protection locked="0"/>
    </xf>
    <xf numFmtId="0" fontId="34" fillId="0" borderId="0" xfId="2" applyFont="1" applyFill="1" applyProtection="1">
      <protection locked="0"/>
    </xf>
    <xf numFmtId="0" fontId="30" fillId="0" borderId="0" xfId="2" applyFont="1" applyFill="1" applyAlignment="1" applyProtection="1">
      <alignment vertical="center"/>
      <protection locked="0"/>
    </xf>
    <xf numFmtId="0" fontId="38" fillId="0" borderId="0" xfId="2" applyNumberFormat="1" applyFont="1" applyFill="1" applyBorder="1" applyAlignment="1" applyProtection="1">
      <alignment wrapText="1"/>
      <protection locked="0"/>
    </xf>
    <xf numFmtId="0" fontId="39" fillId="0" borderId="0" xfId="2" applyFont="1" applyAlignment="1">
      <alignment wrapText="1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Alignment="1" applyProtection="1">
      <alignment horizontal="right"/>
      <protection locked="0"/>
    </xf>
    <xf numFmtId="3" fontId="4" fillId="0" borderId="0" xfId="0" applyNumberFormat="1" applyFont="1" applyFill="1" applyProtection="1">
      <protection locked="0"/>
    </xf>
    <xf numFmtId="3" fontId="5" fillId="0" borderId="0" xfId="0" applyNumberFormat="1" applyFont="1" applyFill="1" applyAlignment="1" applyProtection="1">
      <alignment horizontal="right"/>
      <protection locked="0"/>
    </xf>
    <xf numFmtId="3" fontId="6" fillId="0" borderId="0" xfId="0" applyNumberFormat="1" applyFont="1" applyFill="1" applyAlignment="1" applyProtection="1">
      <alignment horizontal="left" wrapText="1"/>
      <protection locked="0"/>
    </xf>
    <xf numFmtId="3" fontId="4" fillId="3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3" fontId="9" fillId="0" borderId="0" xfId="0" applyNumberFormat="1" applyFont="1" applyFill="1" applyAlignment="1" applyProtection="1">
      <alignment horizontal="right"/>
      <protection locked="0"/>
    </xf>
    <xf numFmtId="3" fontId="9" fillId="0" borderId="0" xfId="0" applyNumberFormat="1" applyFont="1" applyFill="1" applyProtection="1">
      <protection locked="0"/>
    </xf>
    <xf numFmtId="3" fontId="10" fillId="0" borderId="0" xfId="0" applyNumberFormat="1" applyFont="1" applyFill="1" applyAlignment="1" applyProtection="1">
      <alignment horizontal="right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9" fillId="3" borderId="0" xfId="0" applyNumberFormat="1" applyFont="1" applyFill="1" applyAlignment="1" applyProtection="1">
      <alignment horizontal="right"/>
      <protection locked="0"/>
    </xf>
    <xf numFmtId="0" fontId="9" fillId="0" borderId="0" xfId="0" applyFont="1" applyFill="1" applyProtection="1">
      <protection locked="0"/>
    </xf>
    <xf numFmtId="0" fontId="14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horizontal="right" vertical="center"/>
      <protection locked="0"/>
    </xf>
    <xf numFmtId="164" fontId="9" fillId="0" borderId="0" xfId="0" applyNumberFormat="1" applyFont="1" applyFill="1" applyBorder="1" applyAlignment="1" applyProtection="1">
      <alignment vertical="center"/>
      <protection locked="0"/>
    </xf>
    <xf numFmtId="3" fontId="9" fillId="5" borderId="0" xfId="0" applyNumberFormat="1" applyFont="1" applyFill="1" applyBorder="1" applyAlignment="1" applyProtection="1">
      <alignment horizontal="right" vertical="center"/>
      <protection locked="0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164" fontId="9" fillId="5" borderId="0" xfId="0" applyNumberFormat="1" applyFont="1" applyFill="1" applyBorder="1" applyAlignment="1" applyProtection="1">
      <alignment horizontal="right" vertical="center"/>
      <protection locked="0"/>
    </xf>
    <xf numFmtId="164" fontId="9" fillId="3" borderId="0" xfId="0" applyNumberFormat="1" applyFont="1" applyFill="1" applyBorder="1" applyAlignment="1" applyProtection="1">
      <alignment horizontal="right" vertical="center"/>
      <protection locked="0"/>
    </xf>
    <xf numFmtId="164" fontId="4" fillId="0" borderId="0" xfId="0" applyNumberFormat="1" applyFont="1" applyFill="1" applyProtection="1">
      <protection locked="0"/>
    </xf>
    <xf numFmtId="0" fontId="18" fillId="0" borderId="0" xfId="0" applyFon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164" fontId="19" fillId="0" borderId="0" xfId="0" applyNumberFormat="1" applyFont="1" applyFill="1" applyBorder="1" applyAlignment="1" applyProtection="1">
      <alignment horizontal="right" vertical="center"/>
      <protection locked="0"/>
    </xf>
    <xf numFmtId="164" fontId="19" fillId="0" borderId="0" xfId="0" applyNumberFormat="1" applyFont="1" applyFill="1" applyBorder="1" applyAlignment="1" applyProtection="1">
      <alignment vertical="center"/>
      <protection locked="0"/>
    </xf>
    <xf numFmtId="3" fontId="18" fillId="5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164" fontId="18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164" fontId="22" fillId="4" borderId="0" xfId="0" applyNumberFormat="1" applyFont="1" applyFill="1" applyBorder="1" applyAlignment="1" applyProtection="1">
      <alignment horizontal="right" vertical="center"/>
      <protection locked="0"/>
    </xf>
    <xf numFmtId="164" fontId="22" fillId="4" borderId="0" xfId="0" applyNumberFormat="1" applyFont="1" applyFill="1" applyBorder="1" applyAlignment="1" applyProtection="1">
      <alignment vertical="center"/>
      <protection locked="0"/>
    </xf>
    <xf numFmtId="3" fontId="23" fillId="5" borderId="0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7" fillId="5" borderId="0" xfId="0" applyFont="1" applyFill="1" applyBorder="1" applyAlignment="1" applyProtection="1">
      <alignment horizontal="left" vertical="center"/>
      <protection locked="0"/>
    </xf>
    <xf numFmtId="0" fontId="27" fillId="5" borderId="0" xfId="0" applyFont="1" applyFill="1" applyBorder="1" applyAlignment="1" applyProtection="1">
      <alignment vertical="center"/>
      <protection locked="0"/>
    </xf>
    <xf numFmtId="164" fontId="22" fillId="5" borderId="0" xfId="0" applyNumberFormat="1" applyFont="1" applyFill="1" applyBorder="1" applyAlignment="1" applyProtection="1">
      <alignment horizontal="right" vertical="center"/>
      <protection locked="0"/>
    </xf>
    <xf numFmtId="164" fontId="22" fillId="5" borderId="0" xfId="0" applyNumberFormat="1" applyFont="1" applyFill="1" applyBorder="1" applyAlignment="1" applyProtection="1">
      <alignment vertical="center"/>
      <protection locked="0"/>
    </xf>
    <xf numFmtId="165" fontId="22" fillId="5" borderId="0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Fill="1" applyProtection="1">
      <protection locked="0"/>
    </xf>
    <xf numFmtId="0" fontId="7" fillId="6" borderId="0" xfId="0" applyFont="1" applyFill="1" applyBorder="1" applyAlignment="1" applyProtection="1">
      <alignment horizontal="left" vertical="center"/>
      <protection locked="0"/>
    </xf>
    <xf numFmtId="0" fontId="27" fillId="6" borderId="0" xfId="0" applyFont="1" applyFill="1" applyBorder="1" applyAlignment="1" applyProtection="1">
      <alignment vertical="center"/>
      <protection locked="0"/>
    </xf>
    <xf numFmtId="164" fontId="22" fillId="6" borderId="0" xfId="0" applyNumberFormat="1" applyFont="1" applyFill="1" applyBorder="1" applyAlignment="1" applyProtection="1">
      <alignment horizontal="right" vertical="center"/>
      <protection locked="0"/>
    </xf>
    <xf numFmtId="164" fontId="22" fillId="6" borderId="0" xfId="0" applyNumberFormat="1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164" fontId="9" fillId="3" borderId="0" xfId="0" applyNumberFormat="1" applyFont="1" applyFill="1" applyBorder="1" applyAlignment="1" applyProtection="1">
      <alignment vertical="center"/>
      <protection locked="0"/>
    </xf>
    <xf numFmtId="3" fontId="9" fillId="7" borderId="0" xfId="0" applyNumberFormat="1" applyFont="1" applyFill="1" applyBorder="1" applyAlignment="1" applyProtection="1">
      <alignment horizontal="right" vertical="center"/>
      <protection locked="0"/>
    </xf>
    <xf numFmtId="3" fontId="4" fillId="0" borderId="0" xfId="0" applyNumberFormat="1" applyFont="1" applyFill="1" applyAlignment="1" applyProtection="1">
      <alignment horizontal="right" vertical="center"/>
      <protection locked="0"/>
    </xf>
    <xf numFmtId="164" fontId="9" fillId="7" borderId="0" xfId="0" applyNumberFormat="1" applyFont="1" applyFill="1" applyBorder="1" applyAlignment="1" applyProtection="1">
      <alignment horizontal="right" vertical="center"/>
      <protection locked="0"/>
    </xf>
    <xf numFmtId="164" fontId="20" fillId="0" borderId="0" xfId="0" applyNumberFormat="1" applyFont="1" applyFill="1" applyBorder="1" applyAlignment="1" applyProtection="1">
      <alignment horizontal="right" vertical="center"/>
      <protection locked="0"/>
    </xf>
    <xf numFmtId="3" fontId="18" fillId="7" borderId="0" xfId="0" applyNumberFormat="1" applyFont="1" applyFill="1" applyBorder="1" applyAlignment="1" applyProtection="1">
      <alignment horizontal="right" vertical="center"/>
      <protection locked="0"/>
    </xf>
    <xf numFmtId="3" fontId="23" fillId="7" borderId="0" xfId="0" applyNumberFormat="1" applyFont="1" applyFill="1" applyBorder="1" applyAlignment="1" applyProtection="1">
      <alignment horizontal="right" vertical="center"/>
      <protection locked="0"/>
    </xf>
    <xf numFmtId="0" fontId="7" fillId="7" borderId="0" xfId="0" applyFont="1" applyFill="1" applyBorder="1" applyAlignment="1" applyProtection="1">
      <alignment horizontal="left" vertical="center"/>
      <protection locked="0"/>
    </xf>
    <xf numFmtId="0" fontId="27" fillId="7" borderId="0" xfId="0" applyFont="1" applyFill="1" applyBorder="1" applyAlignment="1" applyProtection="1">
      <alignment vertical="center"/>
      <protection locked="0"/>
    </xf>
    <xf numFmtId="164" fontId="22" fillId="7" borderId="0" xfId="0" applyNumberFormat="1" applyFont="1" applyFill="1" applyBorder="1" applyAlignment="1" applyProtection="1">
      <alignment horizontal="right" vertical="center"/>
      <protection locked="0"/>
    </xf>
    <xf numFmtId="164" fontId="22" fillId="7" borderId="0" xfId="0" applyNumberFormat="1" applyFont="1" applyFill="1" applyBorder="1" applyAlignment="1" applyProtection="1">
      <alignment vertical="center"/>
      <protection locked="0"/>
    </xf>
    <xf numFmtId="165" fontId="22" fillId="7" borderId="0" xfId="0" applyNumberFormat="1" applyFont="1" applyFill="1" applyBorder="1" applyAlignment="1" applyProtection="1">
      <alignment horizontal="right" vertical="center"/>
      <protection locked="0"/>
    </xf>
    <xf numFmtId="164" fontId="22" fillId="0" borderId="0" xfId="0" applyNumberFormat="1" applyFont="1" applyFill="1" applyBorder="1" applyAlignment="1" applyProtection="1">
      <alignment horizontal="right" vertical="center"/>
      <protection locked="0"/>
    </xf>
    <xf numFmtId="0" fontId="7" fillId="13" borderId="0" xfId="0" applyFont="1" applyFill="1" applyBorder="1" applyAlignment="1" applyProtection="1">
      <alignment horizontal="left" vertical="center"/>
      <protection locked="0"/>
    </xf>
    <xf numFmtId="0" fontId="27" fillId="13" borderId="0" xfId="0" applyFont="1" applyFill="1" applyBorder="1" applyAlignment="1" applyProtection="1">
      <alignment vertical="center"/>
      <protection locked="0"/>
    </xf>
    <xf numFmtId="164" fontId="22" fillId="13" borderId="0" xfId="0" applyNumberFormat="1" applyFont="1" applyFill="1" applyBorder="1" applyAlignment="1" applyProtection="1">
      <alignment horizontal="right" vertical="center"/>
      <protection locked="0"/>
    </xf>
    <xf numFmtId="164" fontId="22" fillId="13" borderId="0" xfId="0" applyNumberFormat="1" applyFont="1" applyFill="1" applyBorder="1" applyAlignment="1" applyProtection="1">
      <alignment vertical="center"/>
      <protection locked="0"/>
    </xf>
    <xf numFmtId="165" fontId="22" fillId="8" borderId="0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164" fontId="30" fillId="0" borderId="0" xfId="0" applyNumberFormat="1" applyFont="1" applyFill="1" applyBorder="1" applyAlignment="1" applyProtection="1">
      <alignment horizontal="right" vertical="center"/>
      <protection locked="0"/>
    </xf>
    <xf numFmtId="0" fontId="31" fillId="0" borderId="0" xfId="0" applyFont="1" applyFill="1" applyAlignment="1" applyProtection="1">
      <alignment vertical="center"/>
      <protection locked="0"/>
    </xf>
    <xf numFmtId="164" fontId="8" fillId="0" borderId="0" xfId="0" applyNumberFormat="1" applyFont="1" applyFill="1" applyBorder="1" applyAlignment="1" applyProtection="1">
      <alignment horizontal="right" vertical="center"/>
      <protection locked="0"/>
    </xf>
    <xf numFmtId="0" fontId="31" fillId="0" borderId="0" xfId="0" applyFont="1" applyFill="1" applyProtection="1">
      <protection locked="0"/>
    </xf>
    <xf numFmtId="0" fontId="32" fillId="4" borderId="0" xfId="0" applyFont="1" applyFill="1" applyBorder="1" applyAlignment="1" applyProtection="1">
      <alignment vertical="center"/>
      <protection locked="0"/>
    </xf>
    <xf numFmtId="164" fontId="32" fillId="4" borderId="0" xfId="0" applyNumberFormat="1" applyFont="1" applyFill="1" applyBorder="1" applyAlignment="1" applyProtection="1">
      <alignment horizontal="right" vertical="center"/>
      <protection locked="0"/>
    </xf>
    <xf numFmtId="164" fontId="32" fillId="4" borderId="0" xfId="0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Protection="1">
      <protection locked="0"/>
    </xf>
    <xf numFmtId="164" fontId="27" fillId="0" borderId="0" xfId="0" applyNumberFormat="1" applyFont="1" applyFill="1" applyBorder="1" applyAlignment="1" applyProtection="1">
      <alignment horizontal="right" vertical="center"/>
      <protection locked="0"/>
    </xf>
    <xf numFmtId="0" fontId="34" fillId="0" borderId="0" xfId="0" applyFont="1" applyFill="1" applyProtection="1">
      <protection locked="0"/>
    </xf>
    <xf numFmtId="0" fontId="7" fillId="8" borderId="0" xfId="0" applyFont="1" applyFill="1" applyBorder="1" applyAlignment="1" applyProtection="1">
      <alignment horizontal="left" vertical="center"/>
      <protection locked="0"/>
    </xf>
    <xf numFmtId="0" fontId="27" fillId="8" borderId="0" xfId="0" applyFont="1" applyFill="1" applyBorder="1" applyAlignment="1" applyProtection="1">
      <alignment vertical="center"/>
      <protection locked="0"/>
    </xf>
    <xf numFmtId="164" fontId="22" fillId="8" borderId="0" xfId="0" applyNumberFormat="1" applyFont="1" applyFill="1" applyBorder="1" applyAlignment="1" applyProtection="1">
      <alignment horizontal="right" vertical="center"/>
      <protection locked="0"/>
    </xf>
    <xf numFmtId="164" fontId="22" fillId="8" borderId="0" xfId="0" applyNumberFormat="1" applyFont="1" applyFill="1" applyBorder="1" applyAlignment="1" applyProtection="1">
      <alignment vertical="center"/>
      <protection locked="0"/>
    </xf>
    <xf numFmtId="164" fontId="28" fillId="0" borderId="0" xfId="0" applyNumberFormat="1" applyFont="1" applyFill="1" applyProtection="1">
      <protection locked="0"/>
    </xf>
    <xf numFmtId="3" fontId="9" fillId="9" borderId="0" xfId="0" applyNumberFormat="1" applyFont="1" applyFill="1" applyBorder="1" applyAlignment="1" applyProtection="1">
      <alignment horizontal="right" vertical="center"/>
      <protection locked="0"/>
    </xf>
    <xf numFmtId="164" fontId="9" fillId="9" borderId="0" xfId="0" applyNumberFormat="1" applyFont="1" applyFill="1" applyBorder="1" applyAlignment="1" applyProtection="1">
      <alignment horizontal="right" vertical="center"/>
      <protection locked="0"/>
    </xf>
    <xf numFmtId="3" fontId="19" fillId="9" borderId="0" xfId="0" applyNumberFormat="1" applyFont="1" applyFill="1" applyBorder="1" applyAlignment="1" applyProtection="1">
      <alignment horizontal="right" vertical="center"/>
      <protection locked="0"/>
    </xf>
    <xf numFmtId="3" fontId="32" fillId="9" borderId="0" xfId="0" applyNumberFormat="1" applyFont="1" applyFill="1" applyBorder="1" applyAlignment="1" applyProtection="1">
      <alignment horizontal="right" vertical="center"/>
      <protection locked="0"/>
    </xf>
    <xf numFmtId="0" fontId="7" fillId="9" borderId="0" xfId="0" applyFont="1" applyFill="1" applyBorder="1" applyAlignment="1" applyProtection="1">
      <alignment horizontal="left" vertical="center"/>
      <protection locked="0"/>
    </xf>
    <xf numFmtId="0" fontId="27" fillId="9" borderId="0" xfId="0" applyFont="1" applyFill="1" applyBorder="1" applyAlignment="1" applyProtection="1">
      <alignment vertical="center"/>
      <protection locked="0"/>
    </xf>
    <xf numFmtId="164" fontId="22" fillId="9" borderId="0" xfId="0" applyNumberFormat="1" applyFont="1" applyFill="1" applyBorder="1" applyAlignment="1" applyProtection="1">
      <alignment horizontal="right" vertical="center"/>
      <protection locked="0"/>
    </xf>
    <xf numFmtId="164" fontId="22" fillId="9" borderId="0" xfId="0" applyNumberFormat="1" applyFont="1" applyFill="1" applyBorder="1" applyAlignment="1" applyProtection="1">
      <alignment vertical="center"/>
      <protection locked="0"/>
    </xf>
    <xf numFmtId="165" fontId="22" fillId="9" borderId="0" xfId="0" applyNumberFormat="1" applyFont="1" applyFill="1" applyBorder="1" applyAlignment="1" applyProtection="1">
      <alignment horizontal="right" vertical="center"/>
      <protection locked="0"/>
    </xf>
    <xf numFmtId="166" fontId="9" fillId="3" borderId="0" xfId="0" applyNumberFormat="1" applyFont="1" applyFill="1" applyBorder="1" applyAlignment="1" applyProtection="1">
      <alignment horizontal="right" vertical="center"/>
      <protection locked="0"/>
    </xf>
    <xf numFmtId="3" fontId="9" fillId="10" borderId="0" xfId="0" applyNumberFormat="1" applyFont="1" applyFill="1" applyBorder="1" applyAlignment="1" applyProtection="1">
      <alignment horizontal="right" vertical="center"/>
      <protection locked="0"/>
    </xf>
    <xf numFmtId="166" fontId="9" fillId="0" borderId="0" xfId="0" applyNumberFormat="1" applyFont="1" applyFill="1" applyBorder="1" applyAlignment="1" applyProtection="1">
      <alignment horizontal="right" vertical="center"/>
      <protection locked="0"/>
    </xf>
    <xf numFmtId="164" fontId="9" fillId="10" borderId="0" xfId="0" applyNumberFormat="1" applyFont="1" applyFill="1" applyBorder="1" applyAlignment="1" applyProtection="1">
      <alignment horizontal="right" vertical="center"/>
      <protection locked="0"/>
    </xf>
    <xf numFmtId="166" fontId="19" fillId="0" borderId="0" xfId="0" applyNumberFormat="1" applyFont="1" applyFill="1" applyBorder="1" applyAlignment="1" applyProtection="1">
      <alignment horizontal="right" vertical="center"/>
      <protection locked="0"/>
    </xf>
    <xf numFmtId="3" fontId="19" fillId="10" borderId="0" xfId="0" applyNumberFormat="1" applyFont="1" applyFill="1" applyBorder="1" applyAlignment="1" applyProtection="1">
      <alignment horizontal="right" vertical="center"/>
      <protection locked="0"/>
    </xf>
    <xf numFmtId="166" fontId="32" fillId="4" borderId="0" xfId="0" applyNumberFormat="1" applyFont="1" applyFill="1" applyBorder="1" applyAlignment="1" applyProtection="1">
      <alignment horizontal="right" vertical="center"/>
      <protection locked="0"/>
    </xf>
    <xf numFmtId="3" fontId="32" fillId="10" borderId="0" xfId="0" applyNumberFormat="1" applyFont="1" applyFill="1" applyBorder="1" applyAlignment="1" applyProtection="1">
      <alignment horizontal="right" vertical="center"/>
      <protection locked="0"/>
    </xf>
    <xf numFmtId="0" fontId="7" fillId="10" borderId="0" xfId="0" applyFont="1" applyFill="1" applyBorder="1" applyAlignment="1" applyProtection="1">
      <alignment horizontal="left" vertical="center"/>
      <protection locked="0"/>
    </xf>
    <xf numFmtId="0" fontId="27" fillId="10" borderId="0" xfId="0" applyFont="1" applyFill="1" applyBorder="1" applyAlignment="1" applyProtection="1">
      <alignment vertical="center"/>
      <protection locked="0"/>
    </xf>
    <xf numFmtId="164" fontId="22" fillId="10" borderId="0" xfId="0" applyNumberFormat="1" applyFont="1" applyFill="1" applyBorder="1" applyAlignment="1" applyProtection="1">
      <alignment horizontal="right" vertical="center"/>
      <protection locked="0"/>
    </xf>
    <xf numFmtId="164" fontId="22" fillId="10" borderId="0" xfId="0" applyNumberFormat="1" applyFont="1" applyFill="1" applyBorder="1" applyAlignment="1" applyProtection="1">
      <alignment vertical="center"/>
      <protection locked="0"/>
    </xf>
    <xf numFmtId="165" fontId="22" fillId="10" borderId="0" xfId="0" applyNumberFormat="1" applyFont="1" applyFill="1" applyBorder="1" applyAlignment="1" applyProtection="1">
      <alignment horizontal="right" vertical="center"/>
      <protection locked="0"/>
    </xf>
    <xf numFmtId="165" fontId="22" fillId="11" borderId="0" xfId="0" applyNumberFormat="1" applyFont="1" applyFill="1" applyBorder="1" applyAlignment="1" applyProtection="1">
      <alignment horizontal="right" vertical="center"/>
      <protection locked="0"/>
    </xf>
    <xf numFmtId="166" fontId="30" fillId="0" borderId="0" xfId="0" applyNumberFormat="1" applyFont="1" applyFill="1" applyBorder="1" applyAlignment="1" applyProtection="1">
      <alignment horizontal="right" vertical="center"/>
      <protection locked="0"/>
    </xf>
    <xf numFmtId="0" fontId="7" fillId="11" borderId="0" xfId="0" applyFont="1" applyFill="1" applyBorder="1" applyAlignment="1" applyProtection="1">
      <alignment horizontal="left" vertical="center"/>
      <protection locked="0"/>
    </xf>
    <xf numFmtId="0" fontId="27" fillId="11" borderId="0" xfId="0" applyFont="1" applyFill="1" applyBorder="1" applyAlignment="1" applyProtection="1">
      <alignment vertical="center"/>
      <protection locked="0"/>
    </xf>
    <xf numFmtId="164" fontId="22" fillId="11" borderId="0" xfId="0" applyNumberFormat="1" applyFont="1" applyFill="1" applyBorder="1" applyAlignment="1" applyProtection="1">
      <alignment horizontal="right" vertical="center"/>
      <protection locked="0"/>
    </xf>
    <xf numFmtId="164" fontId="22" fillId="11" borderId="0" xfId="0" applyNumberFormat="1" applyFont="1" applyFill="1" applyBorder="1" applyAlignment="1" applyProtection="1">
      <alignment vertical="center"/>
      <protection locked="0"/>
    </xf>
    <xf numFmtId="0" fontId="7" fillId="12" borderId="0" xfId="0" applyFont="1" applyFill="1" applyBorder="1" applyAlignment="1" applyProtection="1">
      <alignment vertical="center"/>
      <protection locked="0"/>
    </xf>
    <xf numFmtId="0" fontId="27" fillId="3" borderId="0" xfId="0" applyFont="1" applyFill="1" applyBorder="1" applyAlignment="1" applyProtection="1">
      <alignment vertical="center"/>
      <protection locked="0"/>
    </xf>
    <xf numFmtId="164" fontId="19" fillId="3" borderId="0" xfId="0" applyNumberFormat="1" applyFont="1" applyFill="1" applyBorder="1" applyAlignment="1" applyProtection="1">
      <alignment horizontal="right" vertical="center"/>
      <protection locked="0"/>
    </xf>
    <xf numFmtId="164" fontId="19" fillId="3" borderId="0" xfId="0" applyNumberFormat="1" applyFont="1" applyFill="1" applyBorder="1" applyAlignment="1" applyProtection="1">
      <alignment vertical="center"/>
      <protection locked="0"/>
    </xf>
    <xf numFmtId="164" fontId="27" fillId="3" borderId="0" xfId="0" applyNumberFormat="1" applyFont="1" applyFill="1" applyBorder="1" applyAlignment="1" applyProtection="1">
      <alignment horizontal="right" vertical="center"/>
      <protection locked="0"/>
    </xf>
    <xf numFmtId="0" fontId="27" fillId="12" borderId="0" xfId="0" applyFont="1" applyFill="1" applyBorder="1" applyAlignment="1" applyProtection="1">
      <alignment vertical="center"/>
      <protection locked="0"/>
    </xf>
    <xf numFmtId="164" fontId="22" fillId="12" borderId="0" xfId="0" applyNumberFormat="1" applyFont="1" applyFill="1" applyBorder="1" applyAlignment="1" applyProtection="1">
      <alignment horizontal="right" vertical="center"/>
      <protection locked="0"/>
    </xf>
    <xf numFmtId="164" fontId="22" fillId="12" borderId="0" xfId="0" applyNumberFormat="1" applyFont="1" applyFill="1" applyBorder="1" applyAlignment="1" applyProtection="1">
      <alignment vertical="center"/>
      <protection locked="0"/>
    </xf>
    <xf numFmtId="165" fontId="22" fillId="12" borderId="0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Protection="1">
      <protection locked="0"/>
    </xf>
    <xf numFmtId="3" fontId="35" fillId="0" borderId="0" xfId="0" applyNumberFormat="1" applyFont="1" applyFill="1" applyAlignment="1" applyProtection="1">
      <alignment horizontal="right"/>
      <protection locked="0"/>
    </xf>
    <xf numFmtId="0" fontId="18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3" fontId="9" fillId="0" borderId="0" xfId="0" applyNumberFormat="1" applyFont="1" applyFill="1" applyBorder="1" applyAlignment="1" applyProtection="1">
      <alignment horizontal="right"/>
      <protection locked="0"/>
    </xf>
    <xf numFmtId="3" fontId="9" fillId="0" borderId="0" xfId="0" applyNumberFormat="1" applyFont="1" applyFill="1" applyBorder="1" applyProtection="1">
      <protection locked="0"/>
    </xf>
    <xf numFmtId="3" fontId="4" fillId="0" borderId="0" xfId="0" applyNumberFormat="1" applyFont="1" applyFill="1" applyBorder="1" applyAlignment="1" applyProtection="1">
      <alignment horizontal="right"/>
      <protection locked="0"/>
    </xf>
    <xf numFmtId="3" fontId="4" fillId="3" borderId="0" xfId="0" applyNumberFormat="1" applyFont="1" applyFill="1" applyBorder="1" applyAlignment="1" applyProtection="1">
      <alignment horizontal="right"/>
      <protection locked="0"/>
    </xf>
    <xf numFmtId="0" fontId="38" fillId="0" borderId="0" xfId="0" applyNumberFormat="1" applyFont="1" applyFill="1" applyBorder="1" applyAlignment="1" applyProtection="1">
      <alignment wrapText="1"/>
      <protection locked="0"/>
    </xf>
    <xf numFmtId="0" fontId="37" fillId="0" borderId="0" xfId="0" applyFont="1" applyAlignment="1">
      <alignment vertical="top" wrapText="1"/>
    </xf>
    <xf numFmtId="0" fontId="37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17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3" fontId="4" fillId="0" borderId="0" xfId="0" applyNumberFormat="1" applyFont="1" applyFill="1" applyAlignment="1" applyProtection="1">
      <alignment horizontal="right" vertical="top"/>
      <protection locked="0"/>
    </xf>
    <xf numFmtId="0" fontId="37" fillId="0" borderId="0" xfId="0" applyFont="1" applyFill="1" applyAlignment="1">
      <alignment vertical="top" wrapText="1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 applyProtection="1">
      <alignment horizontal="left" vertical="top"/>
      <protection locked="0"/>
    </xf>
    <xf numFmtId="0" fontId="17" fillId="0" borderId="0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3" fontId="9" fillId="0" borderId="0" xfId="0" applyNumberFormat="1" applyFont="1" applyFill="1" applyBorder="1" applyAlignment="1" applyProtection="1">
      <alignment horizontal="left" vertical="top" wrapText="1"/>
      <protection locked="0"/>
    </xf>
    <xf numFmtId="0" fontId="40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1" fillId="0" borderId="0" xfId="2" applyFont="1" applyFill="1" applyAlignment="1" applyProtection="1">
      <alignment horizontal="center"/>
      <protection locked="0"/>
    </xf>
  </cellXfs>
  <cellStyles count="8">
    <cellStyle name="Euro" xfId="1"/>
    <cellStyle name="Migliaia 2" xfId="6"/>
    <cellStyle name="Migliaia 3" xfId="7"/>
    <cellStyle name="Normale" xfId="0" builtinId="0"/>
    <cellStyle name="Normale 2" xfId="2"/>
    <cellStyle name="Normale 3" xfId="5"/>
    <cellStyle name="Normale_Aran2009-01-02_orig&amp;ConIstat" xfId="3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90124949617093E-3"/>
          <c:y val="1.5496357347854884E-2"/>
          <c:w val="0.97742845626763397"/>
          <c:h val="0.87640475010553753"/>
        </c:manualLayout>
      </c:layout>
      <c:barChart>
        <c:barDir val="col"/>
        <c:grouping val="clustered"/>
        <c:varyColors val="0"/>
        <c:ser>
          <c:idx val="0"/>
          <c:order val="0"/>
          <c:tx>
            <c:v>Personale stabile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numLit>
          </c:cat>
          <c:val>
            <c:numLit>
              <c:formatCode>General</c:formatCode>
              <c:ptCount val="16"/>
              <c:pt idx="0">
                <c:v>3215554</c:v>
              </c:pt>
              <c:pt idx="1">
                <c:v>3217032</c:v>
              </c:pt>
              <c:pt idx="2">
                <c:v>3163025</c:v>
              </c:pt>
              <c:pt idx="3">
                <c:v>3154215</c:v>
              </c:pt>
              <c:pt idx="4">
                <c:v>3147713</c:v>
              </c:pt>
              <c:pt idx="5">
                <c:v>3136307</c:v>
              </c:pt>
              <c:pt idx="6">
                <c:v>3125140</c:v>
              </c:pt>
              <c:pt idx="7">
                <c:v>3145951</c:v>
              </c:pt>
              <c:pt idx="8">
                <c:v>3109111</c:v>
              </c:pt>
              <c:pt idx="9">
                <c:v>3065431</c:v>
              </c:pt>
              <c:pt idx="10">
                <c:v>3080667</c:v>
              </c:pt>
              <c:pt idx="11">
                <c:v>3037260</c:v>
              </c:pt>
              <c:pt idx="12">
                <c:v>3029410</c:v>
              </c:pt>
              <c:pt idx="13">
                <c:v>3042291</c:v>
              </c:pt>
              <c:pt idx="14">
                <c:v>3054417</c:v>
              </c:pt>
              <c:pt idx="15">
                <c:v>3024358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35456"/>
        <c:axId val="153236992"/>
      </c:barChart>
      <c:catAx>
        <c:axId val="1532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53236992"/>
        <c:crosses val="autoZero"/>
        <c:auto val="1"/>
        <c:lblAlgn val="ctr"/>
        <c:lblOffset val="100"/>
        <c:noMultiLvlLbl val="0"/>
      </c:catAx>
      <c:valAx>
        <c:axId val="153236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235456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90124949617093E-3"/>
          <c:y val="1.5496357347854884E-2"/>
          <c:w val="0.97742845626763397"/>
          <c:h val="0.87640475010553753"/>
        </c:manualLayout>
      </c:layout>
      <c:barChart>
        <c:barDir val="col"/>
        <c:grouping val="clustered"/>
        <c:varyColors val="0"/>
        <c:ser>
          <c:idx val="0"/>
          <c:order val="0"/>
          <c:tx>
            <c:v>Lavoro flessibile e Altro personale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numLit>
          </c:cat>
          <c:val>
            <c:numLit>
              <c:formatCode>General</c:formatCode>
              <c:ptCount val="16"/>
              <c:pt idx="0">
                <c:v>438144</c:v>
              </c:pt>
              <c:pt idx="1">
                <c:v>442884</c:v>
              </c:pt>
              <c:pt idx="2">
                <c:v>448611</c:v>
              </c:pt>
              <c:pt idx="3">
                <c:v>436985.5</c:v>
              </c:pt>
              <c:pt idx="4">
                <c:v>453156.33000000007</c:v>
              </c:pt>
              <c:pt idx="5">
                <c:v>490829.71999999974</c:v>
              </c:pt>
              <c:pt idx="6">
                <c:v>458417.56999999983</c:v>
              </c:pt>
              <c:pt idx="7">
                <c:v>432993.05999999959</c:v>
              </c:pt>
              <c:pt idx="8">
                <c:v>394114.4700000002</c:v>
              </c:pt>
              <c:pt idx="9">
                <c:v>372471.4700000002</c:v>
              </c:pt>
              <c:pt idx="10">
                <c:v>314705.41999999993</c:v>
              </c:pt>
              <c:pt idx="11">
                <c:v>306618.69000000041</c:v>
              </c:pt>
              <c:pt idx="12">
                <c:v>306389.59999999963</c:v>
              </c:pt>
              <c:pt idx="13">
                <c:v>324147.79000000004</c:v>
              </c:pt>
              <c:pt idx="14">
                <c:v>309242.93999999948</c:v>
              </c:pt>
              <c:pt idx="15">
                <c:v>332333.0700000003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53664"/>
        <c:axId val="165555200"/>
      </c:barChart>
      <c:catAx>
        <c:axId val="1655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5555200"/>
        <c:crosses val="autoZero"/>
        <c:auto val="1"/>
        <c:lblAlgn val="ctr"/>
        <c:lblOffset val="100"/>
        <c:noMultiLvlLbl val="0"/>
      </c:catAx>
      <c:valAx>
        <c:axId val="165555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553664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90124949617093E-3"/>
          <c:y val="1.5496357347854884E-2"/>
          <c:w val="0.97742845626763397"/>
          <c:h val="0.87640475010553753"/>
        </c:manualLayout>
      </c:layout>
      <c:barChart>
        <c:barDir val="col"/>
        <c:grouping val="clustered"/>
        <c:varyColors val="0"/>
        <c:ser>
          <c:idx val="0"/>
          <c:order val="0"/>
          <c:tx>
            <c:v>Occupati P.A.</c:v>
          </c:tx>
          <c:spPr>
            <a:solidFill>
              <a:schemeClr val="tx2">
                <a:alpha val="94000"/>
              </a:schemeClr>
            </a:solidFill>
            <a:ln>
              <a:noFill/>
            </a:ln>
          </c:spPr>
          <c:invertIfNegative val="0"/>
          <c:dLbls>
            <c:dLbl>
              <c:idx val="13"/>
              <c:layout>
                <c:manualLayout>
                  <c:x val="-4.88997555012236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9.3457943925233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numLit>
          </c:cat>
          <c:val>
            <c:numLit>
              <c:formatCode>General</c:formatCode>
              <c:ptCount val="16"/>
              <c:pt idx="0">
                <c:v>3653698</c:v>
              </c:pt>
              <c:pt idx="1">
                <c:v>3659916</c:v>
              </c:pt>
              <c:pt idx="2">
                <c:v>3611636</c:v>
              </c:pt>
              <c:pt idx="3">
                <c:v>3591200.5</c:v>
              </c:pt>
              <c:pt idx="4">
                <c:v>3600869.33</c:v>
              </c:pt>
              <c:pt idx="5">
                <c:v>3627136.7199999997</c:v>
              </c:pt>
              <c:pt idx="6">
                <c:v>3583557.57</c:v>
              </c:pt>
              <c:pt idx="7">
                <c:v>3578944.0599999996</c:v>
              </c:pt>
              <c:pt idx="8">
                <c:v>3503225.47</c:v>
              </c:pt>
              <c:pt idx="9">
                <c:v>3437902.47</c:v>
              </c:pt>
              <c:pt idx="10">
                <c:v>3395372.42</c:v>
              </c:pt>
              <c:pt idx="11">
                <c:v>3343878.6900000004</c:v>
              </c:pt>
              <c:pt idx="12">
                <c:v>3335799.5999999996</c:v>
              </c:pt>
              <c:pt idx="13">
                <c:v>3366438.79</c:v>
              </c:pt>
              <c:pt idx="14">
                <c:v>3363659.9399999995</c:v>
              </c:pt>
              <c:pt idx="15">
                <c:v>3356691.0700000003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08448"/>
        <c:axId val="168039168"/>
      </c:barChart>
      <c:catAx>
        <c:axId val="1656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8039168"/>
        <c:crosses val="autoZero"/>
        <c:auto val="1"/>
        <c:lblAlgn val="ctr"/>
        <c:lblOffset val="100"/>
        <c:noMultiLvlLbl val="0"/>
      </c:catAx>
      <c:valAx>
        <c:axId val="168039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608448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9310894961666E-2"/>
          <c:y val="1.9658442694663165E-2"/>
          <c:w val="0.91236778215223102"/>
          <c:h val="0.83502124995881788"/>
        </c:manualLayout>
      </c:layout>
      <c:lineChart>
        <c:grouping val="standard"/>
        <c:varyColors val="0"/>
        <c:ser>
          <c:idx val="2"/>
          <c:order val="0"/>
          <c:tx>
            <c:v>Personale stabile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</c:dLbl>
            <c:numFmt formatCode="#,##0.00" sourceLinked="0"/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100.04596408581538</c:v>
              </c:pt>
              <c:pt idx="2">
                <c:v>98.366409023141898</c:v>
              </c:pt>
              <c:pt idx="3">
                <c:v>98.092428240981192</c:v>
              </c:pt>
              <c:pt idx="4">
                <c:v>97.890223582001752</c:v>
              </c:pt>
              <c:pt idx="5">
                <c:v>97.535510210682219</c:v>
              </c:pt>
              <c:pt idx="6">
                <c:v>97.188229462170455</c:v>
              </c:pt>
              <c:pt idx="7">
                <c:v>97.835427425569605</c:v>
              </c:pt>
              <c:pt idx="8">
                <c:v>96.689746152607</c:v>
              </c:pt>
              <c:pt idx="9">
                <c:v>95.33134881267739</c:v>
              </c:pt>
              <c:pt idx="10">
                <c:v>95.805170741962357</c:v>
              </c:pt>
              <c:pt idx="11">
                <c:v>94.455263385407321</c:v>
              </c:pt>
              <c:pt idx="12">
                <c:v>94.211137489838478</c:v>
              </c:pt>
              <c:pt idx="13">
                <c:v>94.611721650452793</c:v>
              </c:pt>
              <c:pt idx="14">
                <c:v>94.988826186716224</c:v>
              </c:pt>
              <c:pt idx="15">
                <c:v>94.054026149148825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9520"/>
        <c:axId val="169421056"/>
      </c:lineChart>
      <c:catAx>
        <c:axId val="16941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421056"/>
        <c:crosses val="autoZero"/>
        <c:auto val="1"/>
        <c:lblAlgn val="ctr"/>
        <c:lblOffset val="100"/>
        <c:noMultiLvlLbl val="0"/>
      </c:catAx>
      <c:valAx>
        <c:axId val="169421056"/>
        <c:scaling>
          <c:orientation val="minMax"/>
          <c:max val="110"/>
          <c:min val="9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419520"/>
        <c:crossesAt val="1"/>
        <c:crossBetween val="midCat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9310894961666E-2"/>
          <c:y val="1.9658442694663165E-2"/>
          <c:w val="0.91236778215223102"/>
          <c:h val="0.91121182632466602"/>
        </c:manualLayout>
      </c:layout>
      <c:lineChart>
        <c:grouping val="standard"/>
        <c:varyColors val="0"/>
        <c:ser>
          <c:idx val="2"/>
          <c:order val="0"/>
          <c:tx>
            <c:v>Lavoro flessibile e Altro personale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</c:dLbl>
            <c:numFmt formatCode="#,##0.00" sourceLinked="0"/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101.0818361086766</c:v>
              </c:pt>
              <c:pt idx="2">
                <c:v>102.38894062226117</c:v>
              </c:pt>
              <c:pt idx="3">
                <c:v>99.735589212678946</c:v>
              </c:pt>
              <c:pt idx="4">
                <c:v>103.42634613277831</c:v>
              </c:pt>
              <c:pt idx="5">
                <c:v>112.02474985392928</c:v>
              </c:pt>
              <c:pt idx="6">
                <c:v>104.62714769573473</c:v>
              </c:pt>
              <c:pt idx="7">
                <c:v>98.824372808939472</c:v>
              </c:pt>
              <c:pt idx="8">
                <c:v>89.950899704206918</c:v>
              </c:pt>
              <c:pt idx="9">
                <c:v>85.01119951431501</c:v>
              </c:pt>
              <c:pt idx="10">
                <c:v>71.826938175576998</c:v>
              </c:pt>
              <c:pt idx="11">
                <c:v>69.981259585889703</c:v>
              </c:pt>
              <c:pt idx="12">
                <c:v>69.928973122991493</c:v>
              </c:pt>
              <c:pt idx="13">
                <c:v>73.982021892345969</c:v>
              </c:pt>
              <c:pt idx="14">
                <c:v>70.580206507449546</c:v>
              </c:pt>
              <c:pt idx="15">
                <c:v>75.850193087204332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54976"/>
        <c:axId val="169469056"/>
      </c:lineChart>
      <c:catAx>
        <c:axId val="16945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469056"/>
        <c:crosses val="autoZero"/>
        <c:auto val="1"/>
        <c:lblAlgn val="ctr"/>
        <c:lblOffset val="100"/>
        <c:noMultiLvlLbl val="0"/>
      </c:catAx>
      <c:valAx>
        <c:axId val="169469056"/>
        <c:scaling>
          <c:orientation val="minMax"/>
          <c:max val="120"/>
          <c:min val="6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454976"/>
        <c:crossesAt val="1"/>
        <c:crossBetween val="midCat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9310894961666E-2"/>
          <c:y val="1.9658442694663165E-2"/>
          <c:w val="0.91236778215223102"/>
          <c:h val="0.89189337114851164"/>
        </c:manualLayout>
      </c:layout>
      <c:lineChart>
        <c:grouping val="standard"/>
        <c:varyColors val="0"/>
        <c:ser>
          <c:idx val="2"/>
          <c:order val="0"/>
          <c:tx>
            <c:v>Occupati P.A.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</c:dLbl>
            <c:numFmt formatCode="#,##0.00" sourceLinked="0"/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100.17018374260817</c:v>
              </c:pt>
              <c:pt idx="2">
                <c:v>98.848782794856064</c:v>
              </c:pt>
              <c:pt idx="3">
                <c:v>98.289472747884474</c:v>
              </c:pt>
              <c:pt idx="4">
                <c:v>98.554104088515246</c:v>
              </c:pt>
              <c:pt idx="5">
                <c:v>99.273030228552003</c:v>
              </c:pt>
              <c:pt idx="6">
                <c:v>98.080289339731962</c:v>
              </c:pt>
              <c:pt idx="7">
                <c:v>97.954019735621273</c:v>
              </c:pt>
              <c:pt idx="8">
                <c:v>95.88163745334181</c:v>
              </c:pt>
              <c:pt idx="9">
                <c:v>94.093777591908264</c:v>
              </c:pt>
              <c:pt idx="10">
                <c:v>92.929750077866316</c:v>
              </c:pt>
              <c:pt idx="11">
                <c:v>91.520390847847864</c:v>
              </c:pt>
              <c:pt idx="12">
                <c:v>91.299269945135023</c:v>
              </c:pt>
              <c:pt idx="13">
                <c:v>92.137850199989145</c:v>
              </c:pt>
              <c:pt idx="14">
                <c:v>92.06179437928364</c:v>
              </c:pt>
              <c:pt idx="15">
                <c:v>91.871059677072367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83584"/>
        <c:axId val="169285120"/>
      </c:lineChart>
      <c:catAx>
        <c:axId val="16928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285120"/>
        <c:crosses val="autoZero"/>
        <c:auto val="1"/>
        <c:lblAlgn val="ctr"/>
        <c:lblOffset val="100"/>
        <c:noMultiLvlLbl val="0"/>
      </c:catAx>
      <c:valAx>
        <c:axId val="169285120"/>
        <c:scaling>
          <c:orientation val="minMax"/>
          <c:max val="110"/>
          <c:min val="9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283584"/>
        <c:crossesAt val="1"/>
        <c:crossBetween val="midCat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47347490654579E-2"/>
          <c:y val="4.4123270533145492E-2"/>
          <c:w val="0.93661019645271615"/>
          <c:h val="0.92705910617008114"/>
        </c:manualLayout>
      </c:layout>
      <c:lineChart>
        <c:grouping val="standard"/>
        <c:varyColors val="0"/>
        <c:ser>
          <c:idx val="1"/>
          <c:order val="0"/>
          <c:tx>
            <c:v>Occupati P.A.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Lit>
              <c:ptCount val="15"/>
              <c:pt idx="0">
                <c:v>2002/01</c:v>
              </c:pt>
              <c:pt idx="1">
                <c:v>2003/02</c:v>
              </c:pt>
              <c:pt idx="2">
                <c:v>2004/03</c:v>
              </c:pt>
              <c:pt idx="3">
                <c:v>2005/04</c:v>
              </c:pt>
              <c:pt idx="4">
                <c:v>2006/05</c:v>
              </c:pt>
              <c:pt idx="5">
                <c:v>2007/06</c:v>
              </c:pt>
              <c:pt idx="6">
                <c:v>2008/07</c:v>
              </c:pt>
              <c:pt idx="7">
                <c:v>2009/08</c:v>
              </c:pt>
              <c:pt idx="8">
                <c:v>2010/09</c:v>
              </c:pt>
              <c:pt idx="9">
                <c:v>2011/10</c:v>
              </c:pt>
              <c:pt idx="10">
                <c:v>2012/11</c:v>
              </c:pt>
              <c:pt idx="11">
                <c:v>2013/12</c:v>
              </c:pt>
              <c:pt idx="12">
                <c:v>2014/13</c:v>
              </c:pt>
              <c:pt idx="13">
                <c:v>2015/14</c:v>
              </c:pt>
              <c:pt idx="14">
                <c:v>2016/15</c:v>
              </c:pt>
            </c:strLit>
          </c:cat>
          <c:val>
            <c:numLit>
              <c:formatCode>General</c:formatCode>
              <c:ptCount val="15"/>
              <c:pt idx="0">
                <c:v>0.17018374260817382</c:v>
              </c:pt>
              <c:pt idx="1">
                <c:v>-1.3191559587706365</c:v>
              </c:pt>
              <c:pt idx="2">
                <c:v>-0.56582390916470615</c:v>
              </c:pt>
              <c:pt idx="3">
                <c:v>0.26923670789196308</c:v>
              </c:pt>
              <c:pt idx="4">
                <c:v>0.72947356853963186</c:v>
              </c:pt>
              <c:pt idx="5">
                <c:v>-1.2014752507040924</c:v>
              </c:pt>
              <c:pt idx="6">
                <c:v>-0.12874105996294816</c:v>
              </c:pt>
              <c:pt idx="7">
                <c:v>-2.1156684410428994</c:v>
              </c:pt>
              <c:pt idx="8">
                <c:v>-1.8646530335942089</c:v>
              </c:pt>
              <c:pt idx="9">
                <c:v>-1.2370929766370153</c:v>
              </c:pt>
              <c:pt idx="10">
                <c:v>-1.5165856239121922</c:v>
              </c:pt>
              <c:pt idx="11">
                <c:v>-0.24160834614490057</c:v>
              </c:pt>
              <c:pt idx="12">
                <c:v>0.91849612308845963</c:v>
              </c:pt>
              <c:pt idx="13">
                <c:v>-8.2545686208675306E-2</c:v>
              </c:pt>
              <c:pt idx="14">
                <c:v>-0.20718116944958354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09312"/>
        <c:axId val="169310848"/>
      </c:lineChart>
      <c:catAx>
        <c:axId val="16930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310848"/>
        <c:crosses val="autoZero"/>
        <c:auto val="0"/>
        <c:lblAlgn val="ctr"/>
        <c:lblOffset val="100"/>
        <c:noMultiLvlLbl val="0"/>
      </c:catAx>
      <c:valAx>
        <c:axId val="16931084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30931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114747097290805"/>
          <c:y val="6.9498329754235269E-2"/>
          <c:w val="0.64285077924581457"/>
          <c:h val="0.85610072178477692"/>
        </c:manualLayout>
      </c:layout>
      <c:barChart>
        <c:barDir val="bar"/>
        <c:grouping val="percentStacked"/>
        <c:varyColors val="0"/>
        <c:ser>
          <c:idx val="1"/>
          <c:order val="0"/>
          <c:tx>
            <c:v>Personale stabile</c:v>
          </c:tx>
          <c:invertIfNegative val="0"/>
          <c:cat>
            <c:strLit>
              <c:ptCount val="15"/>
              <c:pt idx="0">
                <c:v>Enti lista S13 Istat</c:v>
              </c:pt>
              <c:pt idx="1">
                <c:v>Enti art. 70, comma 4 -D. 165/01</c:v>
              </c:pt>
              <c:pt idx="2">
                <c:v>Autorità indipendenti</c:v>
              </c:pt>
              <c:pt idx="3">
                <c:v>Presidenza del consiglio dei ministri</c:v>
              </c:pt>
              <c:pt idx="4">
                <c:v>A.f.a.m.</c:v>
              </c:pt>
              <c:pt idx="5">
                <c:v>Enti art. 60, comma 3 -D. 165/01 </c:v>
              </c:pt>
              <c:pt idx="6">
                <c:v>Enti di ricerca</c:v>
              </c:pt>
              <c:pt idx="7">
                <c:v>Enti pubblici non economici</c:v>
              </c:pt>
              <c:pt idx="8">
                <c:v>Universita'</c:v>
              </c:pt>
              <c:pt idx="9">
                <c:v>Agenzie fiscali</c:v>
              </c:pt>
              <c:pt idx="10">
                <c:v>Regioni statuto spec. e Province autonome</c:v>
              </c:pt>
              <c:pt idx="11">
                <c:v>Ministeri</c:v>
              </c:pt>
              <c:pt idx="12">
                <c:v>Regioni e Autonomie locali</c:v>
              </c:pt>
              <c:pt idx="13">
                <c:v>Servizio Sanitario Nazionale</c:v>
              </c:pt>
              <c:pt idx="14">
                <c:v>Scuola</c:v>
              </c:pt>
            </c:strLit>
          </c:cat>
          <c:val>
            <c:numLit>
              <c:formatCode>General</c:formatCode>
              <c:ptCount val="15"/>
              <c:pt idx="0">
                <c:v>36032</c:v>
              </c:pt>
              <c:pt idx="1">
                <c:v>1170</c:v>
              </c:pt>
              <c:pt idx="2">
                <c:v>2213</c:v>
              </c:pt>
              <c:pt idx="3">
                <c:v>2100</c:v>
              </c:pt>
              <c:pt idx="4">
                <c:v>7512</c:v>
              </c:pt>
              <c:pt idx="5">
                <c:v>9317</c:v>
              </c:pt>
              <c:pt idx="6">
                <c:v>20266</c:v>
              </c:pt>
              <c:pt idx="7">
                <c:v>42233</c:v>
              </c:pt>
              <c:pt idx="8">
                <c:v>49346</c:v>
              </c:pt>
              <c:pt idx="9">
                <c:v>50858</c:v>
              </c:pt>
              <c:pt idx="10">
                <c:v>88090</c:v>
              </c:pt>
              <c:pt idx="11">
                <c:v>147833</c:v>
              </c:pt>
              <c:pt idx="12">
                <c:v>435395</c:v>
              </c:pt>
              <c:pt idx="13">
                <c:v>647556</c:v>
              </c:pt>
              <c:pt idx="14">
                <c:v>943452</c:v>
              </c:pt>
            </c:numLit>
          </c:val>
        </c:ser>
        <c:ser>
          <c:idx val="2"/>
          <c:order val="1"/>
          <c:tx>
            <c:v>Lavoro flessibile</c:v>
          </c:tx>
          <c:invertIfNegative val="0"/>
          <c:cat>
            <c:strLit>
              <c:ptCount val="15"/>
              <c:pt idx="0">
                <c:v>Enti lista S13 Istat</c:v>
              </c:pt>
              <c:pt idx="1">
                <c:v>Enti art. 70, comma 4 -D. 165/01</c:v>
              </c:pt>
              <c:pt idx="2">
                <c:v>Autorità indipendenti</c:v>
              </c:pt>
              <c:pt idx="3">
                <c:v>Presidenza del consiglio dei ministri</c:v>
              </c:pt>
              <c:pt idx="4">
                <c:v>A.f.a.m.</c:v>
              </c:pt>
              <c:pt idx="5">
                <c:v>Enti art. 60, comma 3 -D. 165/01 </c:v>
              </c:pt>
              <c:pt idx="6">
                <c:v>Enti di ricerca</c:v>
              </c:pt>
              <c:pt idx="7">
                <c:v>Enti pubblici non economici</c:v>
              </c:pt>
              <c:pt idx="8">
                <c:v>Universita'</c:v>
              </c:pt>
              <c:pt idx="9">
                <c:v>Agenzie fiscali</c:v>
              </c:pt>
              <c:pt idx="10">
                <c:v>Regioni statuto spec. e Province autonome</c:v>
              </c:pt>
              <c:pt idx="11">
                <c:v>Ministeri</c:v>
              </c:pt>
              <c:pt idx="12">
                <c:v>Regioni e Autonomie locali</c:v>
              </c:pt>
              <c:pt idx="13">
                <c:v>Servizio Sanitario Nazionale</c:v>
              </c:pt>
              <c:pt idx="14">
                <c:v>Scuola</c:v>
              </c:pt>
            </c:strLit>
          </c:cat>
          <c:val>
            <c:numLit>
              <c:formatCode>General</c:formatCode>
              <c:ptCount val="15"/>
              <c:pt idx="0">
                <c:v>3969.1200000000026</c:v>
              </c:pt>
              <c:pt idx="1">
                <c:v>68.430000000000064</c:v>
              </c:pt>
              <c:pt idx="2">
                <c:v>197.19000000000005</c:v>
              </c:pt>
              <c:pt idx="3">
                <c:v>44.400000000000091</c:v>
              </c:pt>
              <c:pt idx="4">
                <c:v>1937.4699999999993</c:v>
              </c:pt>
              <c:pt idx="5">
                <c:v>1429.7000000000007</c:v>
              </c:pt>
              <c:pt idx="6">
                <c:v>4032.380000000001</c:v>
              </c:pt>
              <c:pt idx="7">
                <c:v>561.98999999999796</c:v>
              </c:pt>
              <c:pt idx="8">
                <c:v>4024.6800000000003</c:v>
              </c:pt>
              <c:pt idx="9">
                <c:v>2</c:v>
              </c:pt>
              <c:pt idx="10">
                <c:v>14546.720000000001</c:v>
              </c:pt>
              <c:pt idx="11">
                <c:v>4223.4599999999919</c:v>
              </c:pt>
              <c:pt idx="12">
                <c:v>51369.010000000009</c:v>
              </c:pt>
              <c:pt idx="13">
                <c:v>42467.890000000014</c:v>
              </c:pt>
              <c:pt idx="14">
                <c:v>162891.34000000008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843712"/>
        <c:axId val="169845504"/>
      </c:barChart>
      <c:catAx>
        <c:axId val="169843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845504"/>
        <c:crosses val="autoZero"/>
        <c:auto val="1"/>
        <c:lblAlgn val="ctr"/>
        <c:lblOffset val="100"/>
        <c:noMultiLvlLbl val="0"/>
      </c:catAx>
      <c:valAx>
        <c:axId val="169845504"/>
        <c:scaling>
          <c:orientation val="minMax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984371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666666666666667"/>
          <c:y val="1.1363627256516601E-2"/>
          <c:w val="0.29565336536322789"/>
          <c:h val="4.813968864578950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2577423486665"/>
          <c:y val="1.7383993413347634E-2"/>
          <c:w val="0.79669021264297313"/>
          <c:h val="0.98261600658665238"/>
        </c:manualLayout>
      </c:layout>
      <c:doughnut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Lit>
              <c:ptCount val="7"/>
              <c:pt idx="0">
                <c:v>Servizio Sanitario Nazionale</c:v>
              </c:pt>
              <c:pt idx="1">
                <c:v>Settore statale e parastatale</c:v>
              </c:pt>
              <c:pt idx="2">
                <c:v>Ricerca e Università</c:v>
              </c:pt>
              <c:pt idx="3">
                <c:v>Regioni e Autonomie locali e Regioni statuto spec. e Prov. Aut.</c:v>
              </c:pt>
              <c:pt idx="4">
                <c:v>Scuola e Afam</c:v>
              </c:pt>
              <c:pt idx="5">
                <c:v>Altro</c:v>
              </c:pt>
              <c:pt idx="6">
                <c:v>Personale in regime di diritto pubblico</c:v>
              </c:pt>
            </c:strLit>
          </c:cat>
          <c:val>
            <c:numLit>
              <c:formatCode>General</c:formatCode>
              <c:ptCount val="7"/>
              <c:pt idx="0">
                <c:v>690023.89</c:v>
              </c:pt>
              <c:pt idx="1">
                <c:v>247855.84999999998</c:v>
              </c:pt>
              <c:pt idx="2">
                <c:v>77669.06</c:v>
              </c:pt>
              <c:pt idx="3">
                <c:v>589400.73</c:v>
              </c:pt>
              <c:pt idx="4">
                <c:v>1115792.81</c:v>
              </c:pt>
              <c:pt idx="5">
                <c:v>54396.44</c:v>
              </c:pt>
              <c:pt idx="6">
                <c:v>581552.29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3</xdr:row>
      <xdr:rowOff>104775</xdr:rowOff>
    </xdr:from>
    <xdr:to>
      <xdr:col>12</xdr:col>
      <xdr:colOff>542926</xdr:colOff>
      <xdr:row>28</xdr:row>
      <xdr:rowOff>133350</xdr:rowOff>
    </xdr:to>
    <xdr:graphicFrame macro="">
      <xdr:nvGraphicFramePr>
        <xdr:cNvPr id="3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104775</xdr:rowOff>
    </xdr:from>
    <xdr:to>
      <xdr:col>12</xdr:col>
      <xdr:colOff>590550</xdr:colOff>
      <xdr:row>28</xdr:row>
      <xdr:rowOff>133350</xdr:rowOff>
    </xdr:to>
    <xdr:graphicFrame macro="">
      <xdr:nvGraphicFramePr>
        <xdr:cNvPr id="5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3</xdr:row>
      <xdr:rowOff>104775</xdr:rowOff>
    </xdr:from>
    <xdr:to>
      <xdr:col>12</xdr:col>
      <xdr:colOff>600076</xdr:colOff>
      <xdr:row>28</xdr:row>
      <xdr:rowOff>133350</xdr:rowOff>
    </xdr:to>
    <xdr:graphicFrame macro="">
      <xdr:nvGraphicFramePr>
        <xdr:cNvPr id="3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3</xdr:row>
      <xdr:rowOff>0</xdr:rowOff>
    </xdr:from>
    <xdr:to>
      <xdr:col>13</xdr:col>
      <xdr:colOff>419100</xdr:colOff>
      <xdr:row>23</xdr:row>
      <xdr:rowOff>180975</xdr:rowOff>
    </xdr:to>
    <xdr:graphicFrame macro="">
      <xdr:nvGraphicFramePr>
        <xdr:cNvPr id="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</xdr:row>
      <xdr:rowOff>1</xdr:rowOff>
    </xdr:from>
    <xdr:to>
      <xdr:col>14</xdr:col>
      <xdr:colOff>28575</xdr:colOff>
      <xdr:row>24</xdr:row>
      <xdr:rowOff>28575</xdr:rowOff>
    </xdr:to>
    <xdr:graphicFrame macro="">
      <xdr:nvGraphicFramePr>
        <xdr:cNvPr id="5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3</xdr:row>
      <xdr:rowOff>0</xdr:rowOff>
    </xdr:from>
    <xdr:to>
      <xdr:col>13</xdr:col>
      <xdr:colOff>628649</xdr:colOff>
      <xdr:row>24</xdr:row>
      <xdr:rowOff>57149</xdr:rowOff>
    </xdr:to>
    <xdr:graphicFrame macro="">
      <xdr:nvGraphicFramePr>
        <xdr:cNvPr id="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13</xdr:col>
      <xdr:colOff>561975</xdr:colOff>
      <xdr:row>23</xdr:row>
      <xdr:rowOff>152400</xdr:rowOff>
    </xdr:to>
    <xdr:graphicFrame macro="">
      <xdr:nvGraphicFramePr>
        <xdr:cNvPr id="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95250</xdr:rowOff>
    </xdr:from>
    <xdr:to>
      <xdr:col>7</xdr:col>
      <xdr:colOff>38100</xdr:colOff>
      <xdr:row>36</xdr:row>
      <xdr:rowOff>57150</xdr:rowOff>
    </xdr:to>
    <xdr:graphicFrame macro="">
      <xdr:nvGraphicFramePr>
        <xdr:cNvPr id="5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142875</xdr:rowOff>
    </xdr:from>
    <xdr:to>
      <xdr:col>6</xdr:col>
      <xdr:colOff>600074</xdr:colOff>
      <xdr:row>39</xdr:row>
      <xdr:rowOff>38100</xdr:rowOff>
    </xdr:to>
    <xdr:graphicFrame macro="">
      <xdr:nvGraphicFramePr>
        <xdr:cNvPr id="5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253"/>
  <sheetViews>
    <sheetView showGridLines="0" tabSelected="1" zoomScaleNormal="100" workbookViewId="0"/>
  </sheetViews>
  <sheetFormatPr defaultColWidth="9.109375" defaultRowHeight="13.2" outlineLevelRow="3" x14ac:dyDescent="0.25"/>
  <cols>
    <col min="1" max="1" width="1" style="3" customWidth="1"/>
    <col min="2" max="2" width="33.33203125" style="53" customWidth="1"/>
    <col min="3" max="3" width="0.88671875" style="176" customWidth="1"/>
    <col min="4" max="4" width="9.6640625" style="48" customWidth="1"/>
    <col min="5" max="5" width="0.88671875" style="49" customWidth="1"/>
    <col min="6" max="6" width="9.6640625" style="48" customWidth="1"/>
    <col min="7" max="7" width="0.88671875" style="48" customWidth="1"/>
    <col min="8" max="8" width="9.6640625" style="48" customWidth="1"/>
    <col min="9" max="9" width="0.88671875" style="48" customWidth="1"/>
    <col min="10" max="10" width="9.6640625" style="48" customWidth="1"/>
    <col min="11" max="11" width="0.88671875" style="48" customWidth="1"/>
    <col min="12" max="12" width="10.33203125" style="48" customWidth="1"/>
    <col min="13" max="13" width="0.88671875" style="48" customWidth="1"/>
    <col min="14" max="14" width="9.6640625" style="48" customWidth="1"/>
    <col min="15" max="15" width="0.88671875" style="48" customWidth="1"/>
    <col min="16" max="16" width="9.6640625" style="48" customWidth="1"/>
    <col min="17" max="17" width="0.88671875" style="48" customWidth="1"/>
    <col min="18" max="18" width="9.6640625" style="48" customWidth="1"/>
    <col min="19" max="19" width="0.88671875" style="48" customWidth="1"/>
    <col min="20" max="20" width="9.6640625" style="48" customWidth="1"/>
    <col min="21" max="21" width="0.88671875" style="48" customWidth="1"/>
    <col min="22" max="22" width="9.6640625" style="48" customWidth="1"/>
    <col min="23" max="23" width="0.88671875" style="48" customWidth="1"/>
    <col min="24" max="24" width="9.6640625" style="48" customWidth="1"/>
    <col min="25" max="25" width="0.88671875" style="52" customWidth="1"/>
    <col min="26" max="26" width="9.6640625" style="48" customWidth="1"/>
    <col min="27" max="27" width="0.88671875" style="52" customWidth="1"/>
    <col min="28" max="28" width="9.6640625" style="48" customWidth="1"/>
    <col min="29" max="29" width="0.88671875" style="52" customWidth="1"/>
    <col min="30" max="30" width="9.6640625" style="48" customWidth="1"/>
    <col min="31" max="31" width="0.88671875" style="52" customWidth="1"/>
    <col min="32" max="32" width="9.6640625" style="48" customWidth="1"/>
    <col min="33" max="33" width="0.88671875" style="52" customWidth="1"/>
    <col min="34" max="34" width="9.6640625" style="48" customWidth="1"/>
    <col min="35" max="35" width="0.6640625" style="48" customWidth="1"/>
    <col min="36" max="36" width="13.88671875" style="3" bestFit="1" customWidth="1"/>
    <col min="37" max="16384" width="9.109375" style="3"/>
  </cols>
  <sheetData>
    <row r="1" spans="2:38" ht="22.5" customHeight="1" x14ac:dyDescent="0.25">
      <c r="B1" s="46" t="s">
        <v>0</v>
      </c>
      <c r="C1" s="47"/>
      <c r="H1" s="50"/>
      <c r="I1" s="50"/>
      <c r="M1" s="51"/>
      <c r="W1" s="51"/>
      <c r="AJ1" s="53"/>
    </row>
    <row r="2" spans="2:38" s="26" customFormat="1" ht="13.5" customHeight="1" x14ac:dyDescent="0.2">
      <c r="B2" s="54" t="s">
        <v>80</v>
      </c>
      <c r="C2" s="55"/>
      <c r="D2" s="56"/>
      <c r="E2" s="57"/>
      <c r="F2" s="56"/>
      <c r="G2" s="56"/>
      <c r="H2" s="58"/>
      <c r="I2" s="58"/>
      <c r="J2" s="56"/>
      <c r="K2" s="56"/>
      <c r="L2" s="56"/>
      <c r="M2" s="59"/>
      <c r="N2" s="56"/>
      <c r="O2" s="56"/>
      <c r="P2" s="56"/>
      <c r="Q2" s="56"/>
      <c r="R2" s="56"/>
      <c r="S2" s="56"/>
      <c r="T2" s="56"/>
      <c r="U2" s="56"/>
      <c r="V2" s="56"/>
      <c r="W2" s="59"/>
      <c r="X2" s="56"/>
      <c r="Y2" s="60"/>
      <c r="Z2" s="56"/>
      <c r="AA2" s="60"/>
      <c r="AB2" s="56"/>
      <c r="AC2" s="60"/>
      <c r="AD2" s="56"/>
      <c r="AE2" s="60"/>
      <c r="AF2" s="56"/>
      <c r="AG2" s="60"/>
      <c r="AH2" s="56"/>
      <c r="AI2" s="56"/>
      <c r="AJ2" s="61"/>
    </row>
    <row r="3" spans="2:38" s="26" customFormat="1" ht="12.75" customHeight="1" x14ac:dyDescent="0.2">
      <c r="B3" s="54"/>
      <c r="C3" s="55"/>
      <c r="D3" s="56"/>
      <c r="E3" s="57"/>
      <c r="F3" s="56"/>
      <c r="G3" s="56"/>
      <c r="H3" s="58"/>
      <c r="I3" s="58"/>
      <c r="J3" s="56"/>
      <c r="K3" s="56"/>
      <c r="L3" s="56"/>
      <c r="M3" s="59"/>
      <c r="N3" s="56"/>
      <c r="O3" s="56"/>
      <c r="P3" s="56"/>
      <c r="Q3" s="56"/>
      <c r="R3" s="56"/>
      <c r="S3" s="56"/>
      <c r="T3" s="56"/>
      <c r="U3" s="56"/>
      <c r="V3" s="56"/>
      <c r="W3" s="59"/>
      <c r="X3" s="56"/>
      <c r="Y3" s="60"/>
      <c r="Z3" s="56"/>
      <c r="AA3" s="60"/>
      <c r="AB3" s="56"/>
      <c r="AC3" s="60"/>
      <c r="AD3" s="56"/>
      <c r="AE3" s="60"/>
      <c r="AF3" s="56"/>
      <c r="AG3" s="60"/>
      <c r="AH3" s="56"/>
      <c r="AI3" s="56"/>
      <c r="AJ3" s="61"/>
    </row>
    <row r="4" spans="2:38" ht="37.5" customHeight="1" x14ac:dyDescent="0.2">
      <c r="B4" s="16" t="s">
        <v>1</v>
      </c>
      <c r="C4" s="16"/>
      <c r="D4" s="17">
        <v>2001</v>
      </c>
      <c r="E4" s="17"/>
      <c r="F4" s="17">
        <v>2002</v>
      </c>
      <c r="G4" s="17"/>
      <c r="H4" s="17">
        <v>2003</v>
      </c>
      <c r="I4" s="17"/>
      <c r="J4" s="17">
        <v>2004</v>
      </c>
      <c r="K4" s="17"/>
      <c r="L4" s="17">
        <v>2005</v>
      </c>
      <c r="M4" s="62"/>
      <c r="N4" s="17">
        <v>2006</v>
      </c>
      <c r="O4" s="17"/>
      <c r="P4" s="17">
        <v>2007</v>
      </c>
      <c r="Q4" s="17"/>
      <c r="R4" s="17">
        <v>2008</v>
      </c>
      <c r="S4" s="17"/>
      <c r="T4" s="17">
        <v>2009</v>
      </c>
      <c r="U4" s="17"/>
      <c r="V4" s="17">
        <v>2010</v>
      </c>
      <c r="W4" s="62"/>
      <c r="X4" s="17">
        <v>2011</v>
      </c>
      <c r="Y4" s="62"/>
      <c r="Z4" s="17">
        <v>2012</v>
      </c>
      <c r="AA4" s="62"/>
      <c r="AB4" s="17">
        <v>2013</v>
      </c>
      <c r="AC4" s="62"/>
      <c r="AD4" s="17">
        <v>2014</v>
      </c>
      <c r="AE4" s="62"/>
      <c r="AF4" s="17">
        <v>2015</v>
      </c>
      <c r="AG4" s="62"/>
      <c r="AH4" s="17">
        <v>2016</v>
      </c>
      <c r="AI4" s="17"/>
      <c r="AJ4" s="53"/>
    </row>
    <row r="5" spans="2:38" ht="3.75" customHeight="1" x14ac:dyDescent="0.2">
      <c r="B5" s="63"/>
      <c r="C5" s="63"/>
      <c r="D5" s="64"/>
      <c r="E5" s="65"/>
      <c r="F5" s="64"/>
      <c r="G5" s="64"/>
      <c r="H5" s="64"/>
      <c r="I5" s="64"/>
      <c r="J5" s="64"/>
      <c r="K5" s="64"/>
      <c r="L5" s="64"/>
      <c r="M5" s="66"/>
      <c r="N5" s="64"/>
      <c r="O5" s="64"/>
      <c r="P5" s="64"/>
      <c r="Q5" s="64"/>
      <c r="R5" s="64"/>
      <c r="S5" s="64"/>
      <c r="T5" s="64"/>
      <c r="U5" s="64"/>
      <c r="V5" s="64"/>
      <c r="W5" s="66"/>
      <c r="X5" s="64"/>
      <c r="Y5" s="66"/>
      <c r="Z5" s="64"/>
      <c r="AA5" s="66"/>
      <c r="AB5" s="64"/>
      <c r="AC5" s="66"/>
      <c r="AD5" s="64"/>
      <c r="AE5" s="66"/>
      <c r="AF5" s="64"/>
      <c r="AG5" s="66"/>
      <c r="AH5" s="64"/>
      <c r="AI5" s="64"/>
      <c r="AJ5" s="53"/>
    </row>
    <row r="6" spans="2:38" ht="13.5" customHeight="1" outlineLevel="3" x14ac:dyDescent="0.2">
      <c r="B6" s="67" t="s">
        <v>2</v>
      </c>
      <c r="C6" s="68"/>
      <c r="D6" s="69">
        <v>686780</v>
      </c>
      <c r="E6" s="70"/>
      <c r="F6" s="69">
        <v>691050</v>
      </c>
      <c r="G6" s="69"/>
      <c r="H6" s="69">
        <v>685543</v>
      </c>
      <c r="I6" s="69"/>
      <c r="J6" s="69">
        <v>686926</v>
      </c>
      <c r="K6" s="69"/>
      <c r="L6" s="69">
        <v>686825</v>
      </c>
      <c r="M6" s="69"/>
      <c r="N6" s="69">
        <v>684846</v>
      </c>
      <c r="O6" s="69"/>
      <c r="P6" s="69">
        <v>680610</v>
      </c>
      <c r="Q6" s="69"/>
      <c r="R6" s="69">
        <v>688302</v>
      </c>
      <c r="S6" s="69"/>
      <c r="T6" s="69">
        <v>692219</v>
      </c>
      <c r="U6" s="69"/>
      <c r="V6" s="69">
        <v>687468</v>
      </c>
      <c r="W6" s="69"/>
      <c r="X6" s="69">
        <v>681194</v>
      </c>
      <c r="Y6" s="69"/>
      <c r="Z6" s="69">
        <v>672127</v>
      </c>
      <c r="AA6" s="69"/>
      <c r="AB6" s="69">
        <v>668949</v>
      </c>
      <c r="AC6" s="69"/>
      <c r="AD6" s="69">
        <v>662568</v>
      </c>
      <c r="AE6" s="69"/>
      <c r="AF6" s="69">
        <v>652373</v>
      </c>
      <c r="AG6" s="69"/>
      <c r="AH6" s="69">
        <v>647556</v>
      </c>
      <c r="AI6" s="71"/>
      <c r="AJ6" s="53"/>
      <c r="AK6" s="27"/>
    </row>
    <row r="7" spans="2:38" ht="13.5" customHeight="1" outlineLevel="3" x14ac:dyDescent="0.2">
      <c r="B7" s="67" t="s">
        <v>3</v>
      </c>
      <c r="C7" s="68"/>
      <c r="D7" s="69">
        <v>62189</v>
      </c>
      <c r="E7" s="70"/>
      <c r="F7" s="69">
        <v>61661</v>
      </c>
      <c r="G7" s="69"/>
      <c r="H7" s="69">
        <v>60636</v>
      </c>
      <c r="I7" s="69"/>
      <c r="J7" s="69">
        <v>60746</v>
      </c>
      <c r="K7" s="69"/>
      <c r="L7" s="69">
        <v>60232</v>
      </c>
      <c r="M7" s="69"/>
      <c r="N7" s="69">
        <v>58329</v>
      </c>
      <c r="O7" s="69"/>
      <c r="P7" s="69">
        <v>57247</v>
      </c>
      <c r="Q7" s="69"/>
      <c r="R7" s="69">
        <v>54863</v>
      </c>
      <c r="S7" s="69"/>
      <c r="T7" s="69">
        <v>53425</v>
      </c>
      <c r="U7" s="69"/>
      <c r="V7" s="69">
        <v>51697</v>
      </c>
      <c r="W7" s="69"/>
      <c r="X7" s="69">
        <v>49849</v>
      </c>
      <c r="Y7" s="69"/>
      <c r="Z7" s="69">
        <v>48205</v>
      </c>
      <c r="AA7" s="69"/>
      <c r="AB7" s="69">
        <v>46529</v>
      </c>
      <c r="AC7" s="69"/>
      <c r="AD7" s="69">
        <v>45323</v>
      </c>
      <c r="AE7" s="69"/>
      <c r="AF7" s="69">
        <v>42974</v>
      </c>
      <c r="AG7" s="69"/>
      <c r="AH7" s="69">
        <v>42233</v>
      </c>
      <c r="AI7" s="71"/>
      <c r="AJ7" s="53"/>
      <c r="AK7" s="27"/>
    </row>
    <row r="8" spans="2:38" ht="13.5" customHeight="1" outlineLevel="3" x14ac:dyDescent="0.2">
      <c r="B8" s="67" t="s">
        <v>4</v>
      </c>
      <c r="C8" s="68"/>
      <c r="D8" s="69">
        <v>17209</v>
      </c>
      <c r="E8" s="70"/>
      <c r="F8" s="69">
        <v>16655</v>
      </c>
      <c r="G8" s="69"/>
      <c r="H8" s="69">
        <v>16817</v>
      </c>
      <c r="I8" s="69"/>
      <c r="J8" s="69">
        <v>16627</v>
      </c>
      <c r="K8" s="69"/>
      <c r="L8" s="69">
        <v>16454</v>
      </c>
      <c r="M8" s="69"/>
      <c r="N8" s="69">
        <v>16000</v>
      </c>
      <c r="O8" s="69"/>
      <c r="P8" s="69">
        <v>15601</v>
      </c>
      <c r="Q8" s="69"/>
      <c r="R8" s="69">
        <v>17333</v>
      </c>
      <c r="S8" s="69"/>
      <c r="T8" s="69">
        <v>18071</v>
      </c>
      <c r="U8" s="69"/>
      <c r="V8" s="69">
        <v>17979</v>
      </c>
      <c r="W8" s="69"/>
      <c r="X8" s="69">
        <v>20733</v>
      </c>
      <c r="Y8" s="69"/>
      <c r="Z8" s="69">
        <v>20941</v>
      </c>
      <c r="AA8" s="69"/>
      <c r="AB8" s="69">
        <v>20794</v>
      </c>
      <c r="AC8" s="69"/>
      <c r="AD8" s="69">
        <v>20666</v>
      </c>
      <c r="AE8" s="69"/>
      <c r="AF8" s="69">
        <v>20422</v>
      </c>
      <c r="AG8" s="69"/>
      <c r="AH8" s="69">
        <v>20266</v>
      </c>
      <c r="AI8" s="71"/>
      <c r="AJ8" s="53"/>
      <c r="AK8" s="27"/>
      <c r="AL8" s="27"/>
    </row>
    <row r="9" spans="2:38" ht="13.5" customHeight="1" outlineLevel="3" x14ac:dyDescent="0.2">
      <c r="B9" s="67" t="s">
        <v>5</v>
      </c>
      <c r="C9" s="68"/>
      <c r="D9" s="69">
        <v>585544</v>
      </c>
      <c r="E9" s="70"/>
      <c r="F9" s="69">
        <v>573562</v>
      </c>
      <c r="G9" s="69"/>
      <c r="H9" s="69">
        <v>538566</v>
      </c>
      <c r="I9" s="69"/>
      <c r="J9" s="69">
        <v>534996</v>
      </c>
      <c r="K9" s="69"/>
      <c r="L9" s="69">
        <v>526368</v>
      </c>
      <c r="M9" s="69"/>
      <c r="N9" s="69">
        <v>514258</v>
      </c>
      <c r="O9" s="69"/>
      <c r="P9" s="69">
        <v>508312</v>
      </c>
      <c r="Q9" s="69"/>
      <c r="R9" s="69">
        <v>514621</v>
      </c>
      <c r="S9" s="69"/>
      <c r="T9" s="69">
        <v>512633</v>
      </c>
      <c r="U9" s="69"/>
      <c r="V9" s="69">
        <v>508204</v>
      </c>
      <c r="W9" s="69"/>
      <c r="X9" s="69">
        <v>495863</v>
      </c>
      <c r="Y9" s="69"/>
      <c r="Z9" s="69">
        <v>483628</v>
      </c>
      <c r="AA9" s="69"/>
      <c r="AB9" s="69">
        <v>477805</v>
      </c>
      <c r="AC9" s="69"/>
      <c r="AD9" s="69">
        <v>468209</v>
      </c>
      <c r="AE9" s="69"/>
      <c r="AF9" s="69">
        <v>449655</v>
      </c>
      <c r="AG9" s="69"/>
      <c r="AH9" s="69">
        <v>435395</v>
      </c>
      <c r="AI9" s="71"/>
      <c r="AJ9" s="53"/>
      <c r="AK9" s="27"/>
      <c r="AL9" s="27"/>
    </row>
    <row r="10" spans="2:38" ht="13.5" customHeight="1" outlineLevel="3" x14ac:dyDescent="0.2">
      <c r="B10" s="67" t="s">
        <v>6</v>
      </c>
      <c r="C10" s="68"/>
      <c r="D10" s="69">
        <v>262974</v>
      </c>
      <c r="E10" s="70"/>
      <c r="F10" s="69">
        <v>259441</v>
      </c>
      <c r="G10" s="69"/>
      <c r="H10" s="69">
        <v>255180</v>
      </c>
      <c r="I10" s="69"/>
      <c r="J10" s="69">
        <v>193748</v>
      </c>
      <c r="K10" s="69"/>
      <c r="L10" s="69">
        <v>191212</v>
      </c>
      <c r="M10" s="69"/>
      <c r="N10" s="69">
        <v>187103</v>
      </c>
      <c r="O10" s="69"/>
      <c r="P10" s="69">
        <v>182103</v>
      </c>
      <c r="Q10" s="69"/>
      <c r="R10" s="69">
        <v>181146</v>
      </c>
      <c r="S10" s="69"/>
      <c r="T10" s="69">
        <v>176929</v>
      </c>
      <c r="U10" s="69"/>
      <c r="V10" s="69">
        <v>172034</v>
      </c>
      <c r="W10" s="69"/>
      <c r="X10" s="69">
        <v>165100</v>
      </c>
      <c r="Y10" s="69"/>
      <c r="Z10" s="69">
        <v>160779</v>
      </c>
      <c r="AA10" s="69"/>
      <c r="AB10" s="69">
        <v>158905</v>
      </c>
      <c r="AC10" s="69"/>
      <c r="AD10" s="69">
        <v>155319</v>
      </c>
      <c r="AE10" s="69"/>
      <c r="AF10" s="69">
        <v>150571</v>
      </c>
      <c r="AG10" s="69"/>
      <c r="AH10" s="69">
        <v>147833</v>
      </c>
      <c r="AI10" s="71"/>
      <c r="AJ10" s="53"/>
      <c r="AK10" s="27"/>
    </row>
    <row r="11" spans="2:38" ht="13.5" customHeight="1" outlineLevel="3" x14ac:dyDescent="0.2">
      <c r="B11" s="67" t="s">
        <v>7</v>
      </c>
      <c r="C11" s="68"/>
      <c r="D11" s="69">
        <v>0</v>
      </c>
      <c r="E11" s="72"/>
      <c r="F11" s="69">
        <v>0</v>
      </c>
      <c r="G11" s="69"/>
      <c r="H11" s="69">
        <v>0</v>
      </c>
      <c r="I11" s="69"/>
      <c r="J11" s="69">
        <v>54861</v>
      </c>
      <c r="K11" s="69"/>
      <c r="L11" s="69">
        <v>54490</v>
      </c>
      <c r="M11" s="69"/>
      <c r="N11" s="69">
        <v>54182</v>
      </c>
      <c r="O11" s="69"/>
      <c r="P11" s="69">
        <v>55653</v>
      </c>
      <c r="Q11" s="69"/>
      <c r="R11" s="69">
        <v>55234</v>
      </c>
      <c r="S11" s="69"/>
      <c r="T11" s="69">
        <v>54401</v>
      </c>
      <c r="U11" s="69"/>
      <c r="V11" s="69">
        <v>53670</v>
      </c>
      <c r="W11" s="69"/>
      <c r="X11" s="69">
        <v>54464</v>
      </c>
      <c r="Y11" s="69"/>
      <c r="Z11" s="69">
        <v>53408</v>
      </c>
      <c r="AA11" s="69"/>
      <c r="AB11" s="69">
        <v>52527</v>
      </c>
      <c r="AC11" s="69"/>
      <c r="AD11" s="69">
        <v>52568</v>
      </c>
      <c r="AE11" s="69"/>
      <c r="AF11" s="69">
        <v>51226</v>
      </c>
      <c r="AG11" s="69"/>
      <c r="AH11" s="69">
        <v>50858</v>
      </c>
      <c r="AI11" s="71"/>
      <c r="AJ11" s="53"/>
      <c r="AK11" s="27"/>
    </row>
    <row r="12" spans="2:38" ht="13.5" customHeight="1" outlineLevel="3" x14ac:dyDescent="0.2">
      <c r="B12" s="67" t="s">
        <v>8</v>
      </c>
      <c r="C12" s="68"/>
      <c r="D12" s="69">
        <v>0</v>
      </c>
      <c r="E12" s="72"/>
      <c r="F12" s="69">
        <v>0</v>
      </c>
      <c r="G12" s="69"/>
      <c r="H12" s="69">
        <v>0</v>
      </c>
      <c r="I12" s="69"/>
      <c r="J12" s="69">
        <v>2374</v>
      </c>
      <c r="K12" s="69"/>
      <c r="L12" s="69">
        <v>2515</v>
      </c>
      <c r="M12" s="69"/>
      <c r="N12" s="69">
        <v>2423</v>
      </c>
      <c r="O12" s="69"/>
      <c r="P12" s="69">
        <v>2709</v>
      </c>
      <c r="Q12" s="69"/>
      <c r="R12" s="69">
        <v>2425</v>
      </c>
      <c r="S12" s="69"/>
      <c r="T12" s="69">
        <v>2344</v>
      </c>
      <c r="U12" s="69"/>
      <c r="V12" s="69">
        <v>2521</v>
      </c>
      <c r="W12" s="69"/>
      <c r="X12" s="69">
        <v>2438</v>
      </c>
      <c r="Y12" s="69"/>
      <c r="Z12" s="69">
        <v>2347</v>
      </c>
      <c r="AA12" s="69"/>
      <c r="AB12" s="69">
        <v>2272</v>
      </c>
      <c r="AC12" s="69"/>
      <c r="AD12" s="69">
        <v>2209</v>
      </c>
      <c r="AE12" s="69"/>
      <c r="AF12" s="69">
        <v>2128</v>
      </c>
      <c r="AG12" s="69"/>
      <c r="AH12" s="69">
        <v>2100</v>
      </c>
      <c r="AI12" s="71"/>
      <c r="AJ12" s="53"/>
      <c r="AK12" s="27"/>
    </row>
    <row r="13" spans="2:38" ht="13.5" customHeight="1" outlineLevel="3" x14ac:dyDescent="0.2">
      <c r="B13" s="67" t="s">
        <v>9</v>
      </c>
      <c r="C13" s="68"/>
      <c r="D13" s="69">
        <v>37748</v>
      </c>
      <c r="E13" s="70"/>
      <c r="F13" s="69">
        <v>34368</v>
      </c>
      <c r="G13" s="69"/>
      <c r="H13" s="69">
        <v>33195</v>
      </c>
      <c r="I13" s="69"/>
      <c r="J13" s="69">
        <v>33603</v>
      </c>
      <c r="K13" s="69"/>
      <c r="L13" s="69">
        <v>34145</v>
      </c>
      <c r="M13" s="69"/>
      <c r="N13" s="69">
        <v>1397</v>
      </c>
      <c r="O13" s="69"/>
      <c r="P13" s="69">
        <v>1330</v>
      </c>
      <c r="Q13" s="69"/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/>
      <c r="X13" s="69">
        <v>0</v>
      </c>
      <c r="Y13" s="69"/>
      <c r="Z13" s="69">
        <v>0</v>
      </c>
      <c r="AA13" s="69"/>
      <c r="AB13" s="69">
        <v>0</v>
      </c>
      <c r="AC13" s="69"/>
      <c r="AD13" s="69">
        <v>0</v>
      </c>
      <c r="AE13" s="69"/>
      <c r="AF13" s="69">
        <v>0</v>
      </c>
      <c r="AG13" s="69"/>
      <c r="AH13" s="69">
        <v>0</v>
      </c>
      <c r="AI13" s="73"/>
      <c r="AJ13" s="53"/>
      <c r="AK13" s="27"/>
    </row>
    <row r="14" spans="2:38" ht="13.5" customHeight="1" outlineLevel="3" x14ac:dyDescent="0.2">
      <c r="B14" s="67" t="s">
        <v>10</v>
      </c>
      <c r="C14" s="68"/>
      <c r="D14" s="69">
        <f>975456+6167</f>
        <v>981623</v>
      </c>
      <c r="E14" s="70"/>
      <c r="F14" s="69">
        <f>955507+6886</f>
        <v>962393</v>
      </c>
      <c r="G14" s="69"/>
      <c r="H14" s="69">
        <f>931107+6965</f>
        <v>938072</v>
      </c>
      <c r="I14" s="69"/>
      <c r="J14" s="69">
        <f>919539+6911</f>
        <v>926450</v>
      </c>
      <c r="K14" s="69"/>
      <c r="L14" s="69">
        <v>911931</v>
      </c>
      <c r="M14" s="69"/>
      <c r="N14" s="69">
        <v>898992</v>
      </c>
      <c r="O14" s="69"/>
      <c r="P14" s="69">
        <v>903753</v>
      </c>
      <c r="Q14" s="69"/>
      <c r="R14" s="69">
        <v>908053</v>
      </c>
      <c r="S14" s="69"/>
      <c r="T14" s="69">
        <v>879625</v>
      </c>
      <c r="U14" s="69"/>
      <c r="V14" s="69">
        <v>862376</v>
      </c>
      <c r="W14" s="69"/>
      <c r="X14" s="69">
        <v>882033</v>
      </c>
      <c r="Y14" s="69"/>
      <c r="Z14" s="69">
        <v>873041</v>
      </c>
      <c r="AA14" s="69"/>
      <c r="AB14" s="69">
        <v>880267</v>
      </c>
      <c r="AC14" s="69"/>
      <c r="AD14" s="69">
        <v>887001</v>
      </c>
      <c r="AE14" s="69"/>
      <c r="AF14" s="69">
        <v>943086</v>
      </c>
      <c r="AG14" s="69"/>
      <c r="AH14" s="69">
        <v>943452</v>
      </c>
      <c r="AI14" s="71"/>
      <c r="AJ14" s="53"/>
      <c r="AK14" s="27"/>
    </row>
    <row r="15" spans="2:38" ht="13.5" customHeight="1" outlineLevel="3" x14ac:dyDescent="0.2">
      <c r="B15" s="67" t="s">
        <v>11</v>
      </c>
      <c r="C15" s="68"/>
      <c r="D15" s="69">
        <v>0</v>
      </c>
      <c r="E15" s="72"/>
      <c r="F15" s="69">
        <v>0</v>
      </c>
      <c r="G15" s="69"/>
      <c r="H15" s="69">
        <v>0</v>
      </c>
      <c r="I15" s="69"/>
      <c r="J15" s="69">
        <v>0</v>
      </c>
      <c r="K15" s="69"/>
      <c r="L15" s="69">
        <v>7840</v>
      </c>
      <c r="M15" s="69"/>
      <c r="N15" s="69">
        <v>8602</v>
      </c>
      <c r="O15" s="69"/>
      <c r="P15" s="69">
        <v>7447</v>
      </c>
      <c r="Q15" s="69"/>
      <c r="R15" s="69">
        <v>7827</v>
      </c>
      <c r="S15" s="69"/>
      <c r="T15" s="69">
        <v>7548</v>
      </c>
      <c r="U15" s="69"/>
      <c r="V15" s="69">
        <v>7636</v>
      </c>
      <c r="W15" s="69"/>
      <c r="X15" s="69">
        <v>7358</v>
      </c>
      <c r="Y15" s="69"/>
      <c r="Z15" s="69">
        <v>7442</v>
      </c>
      <c r="AA15" s="69"/>
      <c r="AB15" s="69">
        <v>7377</v>
      </c>
      <c r="AC15" s="69"/>
      <c r="AD15" s="69">
        <v>7525</v>
      </c>
      <c r="AE15" s="69"/>
      <c r="AF15" s="69">
        <v>7582</v>
      </c>
      <c r="AG15" s="69"/>
      <c r="AH15" s="69">
        <v>7512</v>
      </c>
      <c r="AI15" s="71"/>
      <c r="AJ15" s="53"/>
      <c r="AK15" s="27"/>
    </row>
    <row r="16" spans="2:38" ht="13.5" customHeight="1" outlineLevel="3" x14ac:dyDescent="0.2">
      <c r="B16" s="67" t="s">
        <v>12</v>
      </c>
      <c r="C16" s="68"/>
      <c r="D16" s="69">
        <f>111129-53975</f>
        <v>57154</v>
      </c>
      <c r="E16" s="70"/>
      <c r="F16" s="69">
        <f>111757-56372</f>
        <v>55385</v>
      </c>
      <c r="G16" s="69"/>
      <c r="H16" s="69">
        <f>109460-55206</f>
        <v>54254</v>
      </c>
      <c r="I16" s="69"/>
      <c r="J16" s="69">
        <f>109033-55872</f>
        <v>53161</v>
      </c>
      <c r="K16" s="69"/>
      <c r="L16" s="69">
        <f>113814-58775</f>
        <v>55039</v>
      </c>
      <c r="M16" s="69"/>
      <c r="N16" s="69">
        <f>115461-60197</f>
        <v>55264</v>
      </c>
      <c r="O16" s="69"/>
      <c r="P16" s="69">
        <f>115085-59921</f>
        <v>55164</v>
      </c>
      <c r="Q16" s="69"/>
      <c r="R16" s="69">
        <f>118270-60952</f>
        <v>57318</v>
      </c>
      <c r="S16" s="69"/>
      <c r="T16" s="69">
        <v>55513</v>
      </c>
      <c r="U16" s="69"/>
      <c r="V16" s="74">
        <v>53930</v>
      </c>
      <c r="W16" s="74"/>
      <c r="X16" s="74">
        <v>52744</v>
      </c>
      <c r="Y16" s="74"/>
      <c r="Z16" s="74">
        <v>51349</v>
      </c>
      <c r="AA16" s="74"/>
      <c r="AB16" s="74">
        <v>50974</v>
      </c>
      <c r="AC16" s="74"/>
      <c r="AD16" s="74">
        <v>50380</v>
      </c>
      <c r="AE16" s="74"/>
      <c r="AF16" s="74">
        <f>97741-AF33</f>
        <v>49775</v>
      </c>
      <c r="AG16" s="74"/>
      <c r="AH16" s="74">
        <f>95820-AH33</f>
        <v>49346</v>
      </c>
      <c r="AI16" s="71"/>
      <c r="AJ16" s="75"/>
      <c r="AK16" s="27"/>
    </row>
    <row r="17" spans="2:37" ht="13.5" customHeight="1" outlineLevel="3" x14ac:dyDescent="0.2">
      <c r="B17" s="67" t="s">
        <v>13</v>
      </c>
      <c r="C17" s="68"/>
      <c r="D17" s="69">
        <v>3938</v>
      </c>
      <c r="E17" s="70"/>
      <c r="F17" s="69">
        <v>5025</v>
      </c>
      <c r="G17" s="70"/>
      <c r="H17" s="69">
        <v>4877</v>
      </c>
      <c r="I17" s="69"/>
      <c r="J17" s="69">
        <v>4315</v>
      </c>
      <c r="K17" s="69"/>
      <c r="L17" s="69">
        <v>4269</v>
      </c>
      <c r="M17" s="69"/>
      <c r="N17" s="69">
        <v>4184</v>
      </c>
      <c r="O17" s="69"/>
      <c r="P17" s="69">
        <v>4173</v>
      </c>
      <c r="Q17" s="69"/>
      <c r="R17" s="69">
        <v>4200</v>
      </c>
      <c r="S17" s="69"/>
      <c r="T17" s="69">
        <v>4266</v>
      </c>
      <c r="U17" s="69"/>
      <c r="V17" s="69">
        <v>4117</v>
      </c>
      <c r="W17" s="69"/>
      <c r="X17" s="69">
        <v>1314</v>
      </c>
      <c r="Y17" s="69"/>
      <c r="Z17" s="69">
        <v>1338</v>
      </c>
      <c r="AA17" s="69"/>
      <c r="AB17" s="69">
        <v>1294</v>
      </c>
      <c r="AC17" s="69"/>
      <c r="AD17" s="69">
        <v>1255</v>
      </c>
      <c r="AE17" s="69"/>
      <c r="AF17" s="69">
        <v>1192</v>
      </c>
      <c r="AG17" s="69"/>
      <c r="AH17" s="69">
        <v>1170</v>
      </c>
      <c r="AI17" s="71"/>
      <c r="AJ17" s="75"/>
      <c r="AK17" s="27"/>
    </row>
    <row r="18" spans="2:37" s="28" customFormat="1" ht="12.75" customHeight="1" outlineLevel="2" x14ac:dyDescent="0.25">
      <c r="B18" s="76" t="s">
        <v>14</v>
      </c>
      <c r="C18" s="77"/>
      <c r="D18" s="78">
        <f>SUM(D6:D17)</f>
        <v>2695159</v>
      </c>
      <c r="E18" s="79"/>
      <c r="F18" s="78">
        <f>SUM(F6:F17)</f>
        <v>2659540</v>
      </c>
      <c r="G18" s="78"/>
      <c r="H18" s="78">
        <f>SUM(H6:H17)</f>
        <v>2587140</v>
      </c>
      <c r="I18" s="78"/>
      <c r="J18" s="78">
        <f>SUM(J6:J17)</f>
        <v>2567807</v>
      </c>
      <c r="K18" s="78"/>
      <c r="L18" s="78">
        <f>SUM(L6:L17)</f>
        <v>2551320</v>
      </c>
      <c r="M18" s="78"/>
      <c r="N18" s="78">
        <f>SUM(N6:N17)</f>
        <v>2485580</v>
      </c>
      <c r="O18" s="78"/>
      <c r="P18" s="78">
        <f>SUM(P6:P17)</f>
        <v>2474102</v>
      </c>
      <c r="Q18" s="78"/>
      <c r="R18" s="78">
        <f>SUM(R6:R17)</f>
        <v>2491322</v>
      </c>
      <c r="S18" s="78"/>
      <c r="T18" s="78">
        <f>SUM(T6:T17)</f>
        <v>2456974</v>
      </c>
      <c r="U18" s="78"/>
      <c r="V18" s="78">
        <f t="shared" ref="V18:Z18" si="0">SUM(V6:V17)</f>
        <v>2421632</v>
      </c>
      <c r="W18" s="78"/>
      <c r="X18" s="78">
        <f t="shared" si="0"/>
        <v>2413090</v>
      </c>
      <c r="Y18" s="78"/>
      <c r="Z18" s="78">
        <f t="shared" si="0"/>
        <v>2374605</v>
      </c>
      <c r="AA18" s="78"/>
      <c r="AB18" s="78">
        <f>SUM(AB6:AB17)</f>
        <v>2367693</v>
      </c>
      <c r="AC18" s="78"/>
      <c r="AD18" s="78">
        <f>SUM(AD6:AD17)</f>
        <v>2353023</v>
      </c>
      <c r="AE18" s="78"/>
      <c r="AF18" s="78">
        <f>SUM(AF6:AF17)</f>
        <v>2370984</v>
      </c>
      <c r="AG18" s="78"/>
      <c r="AH18" s="78">
        <f>SUM(AH6:AH17)</f>
        <v>2347721</v>
      </c>
      <c r="AI18" s="80"/>
      <c r="AJ18" s="81"/>
      <c r="AK18" s="29"/>
    </row>
    <row r="19" spans="2:37" s="30" customFormat="1" ht="21.75" customHeight="1" outlineLevel="3" x14ac:dyDescent="0.25">
      <c r="B19" s="67" t="s">
        <v>15</v>
      </c>
      <c r="C19" s="68"/>
      <c r="D19" s="69">
        <v>0</v>
      </c>
      <c r="E19" s="72"/>
      <c r="F19" s="69">
        <v>31909</v>
      </c>
      <c r="G19" s="69"/>
      <c r="H19" s="69">
        <v>52762</v>
      </c>
      <c r="I19" s="69"/>
      <c r="J19" s="69">
        <v>54667</v>
      </c>
      <c r="K19" s="69"/>
      <c r="L19" s="69">
        <v>55969</v>
      </c>
      <c r="M19" s="82"/>
      <c r="N19" s="69">
        <v>70429</v>
      </c>
      <c r="O19" s="69"/>
      <c r="P19" s="69">
        <v>67812</v>
      </c>
      <c r="Q19" s="69"/>
      <c r="R19" s="69">
        <v>70026</v>
      </c>
      <c r="S19" s="69"/>
      <c r="T19" s="69">
        <v>70759</v>
      </c>
      <c r="U19" s="69"/>
      <c r="V19" s="69">
        <v>70294</v>
      </c>
      <c r="W19" s="69"/>
      <c r="X19" s="69">
        <v>91315</v>
      </c>
      <c r="Y19" s="69"/>
      <c r="Z19" s="69">
        <v>90891</v>
      </c>
      <c r="AA19" s="69"/>
      <c r="AB19" s="69">
        <v>90930</v>
      </c>
      <c r="AC19" s="69"/>
      <c r="AD19" s="69">
        <v>90721</v>
      </c>
      <c r="AE19" s="69"/>
      <c r="AF19" s="69">
        <v>89421</v>
      </c>
      <c r="AG19" s="69"/>
      <c r="AH19" s="69">
        <v>88090</v>
      </c>
      <c r="AI19" s="71"/>
      <c r="AJ19" s="83"/>
    </row>
    <row r="20" spans="2:37" s="18" customFormat="1" ht="13.5" customHeight="1" outlineLevel="3" x14ac:dyDescent="0.2">
      <c r="B20" s="67" t="s">
        <v>16</v>
      </c>
      <c r="C20" s="68"/>
      <c r="D20" s="69">
        <v>7738</v>
      </c>
      <c r="E20" s="72"/>
      <c r="F20" s="69">
        <v>8845</v>
      </c>
      <c r="G20" s="69"/>
      <c r="H20" s="69">
        <v>2619</v>
      </c>
      <c r="I20" s="69"/>
      <c r="J20" s="69">
        <v>3860</v>
      </c>
      <c r="K20" s="69"/>
      <c r="L20" s="69">
        <v>4087</v>
      </c>
      <c r="M20" s="82"/>
      <c r="N20" s="69">
        <v>4312</v>
      </c>
      <c r="O20" s="69"/>
      <c r="P20" s="69">
        <v>4527</v>
      </c>
      <c r="Q20" s="69"/>
      <c r="R20" s="69">
        <v>4888</v>
      </c>
      <c r="S20" s="69"/>
      <c r="T20" s="69">
        <v>5034</v>
      </c>
      <c r="U20" s="69"/>
      <c r="V20" s="69">
        <v>5003</v>
      </c>
      <c r="W20" s="69"/>
      <c r="X20" s="69">
        <v>9622</v>
      </c>
      <c r="Y20" s="69"/>
      <c r="Z20" s="69">
        <v>9630</v>
      </c>
      <c r="AA20" s="69"/>
      <c r="AB20" s="69">
        <v>9772</v>
      </c>
      <c r="AC20" s="69"/>
      <c r="AD20" s="69">
        <v>9580</v>
      </c>
      <c r="AE20" s="69"/>
      <c r="AF20" s="69">
        <v>9364</v>
      </c>
      <c r="AG20" s="69"/>
      <c r="AH20" s="69">
        <v>9317</v>
      </c>
      <c r="AI20" s="71"/>
      <c r="AJ20" s="84"/>
    </row>
    <row r="21" spans="2:37" s="18" customFormat="1" ht="13.5" customHeight="1" outlineLevel="3" x14ac:dyDescent="0.2">
      <c r="B21" s="67" t="s">
        <v>62</v>
      </c>
      <c r="C21" s="68"/>
      <c r="D21" s="69">
        <v>0</v>
      </c>
      <c r="E21" s="72"/>
      <c r="F21" s="69">
        <v>40</v>
      </c>
      <c r="G21" s="69"/>
      <c r="H21" s="69">
        <v>826</v>
      </c>
      <c r="I21" s="69"/>
      <c r="J21" s="69">
        <v>1186</v>
      </c>
      <c r="K21" s="69"/>
      <c r="L21" s="69">
        <v>1255</v>
      </c>
      <c r="M21" s="82"/>
      <c r="N21" s="69">
        <v>1276</v>
      </c>
      <c r="O21" s="69"/>
      <c r="P21" s="69">
        <v>1375</v>
      </c>
      <c r="Q21" s="69"/>
      <c r="R21" s="69">
        <v>1428</v>
      </c>
      <c r="S21" s="69"/>
      <c r="T21" s="69">
        <v>1490</v>
      </c>
      <c r="U21" s="69"/>
      <c r="V21" s="69">
        <v>1523</v>
      </c>
      <c r="W21" s="69"/>
      <c r="X21" s="69">
        <v>1598</v>
      </c>
      <c r="Y21" s="69"/>
      <c r="Z21" s="69">
        <v>2016</v>
      </c>
      <c r="AA21" s="69"/>
      <c r="AB21" s="69">
        <v>2043</v>
      </c>
      <c r="AC21" s="69"/>
      <c r="AD21" s="69">
        <v>2085</v>
      </c>
      <c r="AE21" s="69"/>
      <c r="AF21" s="69">
        <v>2155</v>
      </c>
      <c r="AG21" s="69"/>
      <c r="AH21" s="69">
        <v>2213</v>
      </c>
      <c r="AI21" s="71"/>
      <c r="AJ21" s="84"/>
    </row>
    <row r="22" spans="2:37" s="18" customFormat="1" ht="13.5" customHeight="1" outlineLevel="3" x14ac:dyDescent="0.2">
      <c r="B22" s="67" t="s">
        <v>65</v>
      </c>
      <c r="C22" s="68"/>
      <c r="D22" s="69">
        <v>0</v>
      </c>
      <c r="E22" s="72"/>
      <c r="F22" s="69">
        <v>0</v>
      </c>
      <c r="G22" s="69"/>
      <c r="H22" s="69">
        <v>0</v>
      </c>
      <c r="I22" s="69"/>
      <c r="J22" s="69">
        <v>0</v>
      </c>
      <c r="K22" s="69"/>
      <c r="L22" s="69">
        <v>0</v>
      </c>
      <c r="M22" s="82"/>
      <c r="N22" s="69">
        <v>0</v>
      </c>
      <c r="O22" s="69"/>
      <c r="P22" s="69">
        <v>0</v>
      </c>
      <c r="Q22" s="69"/>
      <c r="R22" s="69">
        <v>0</v>
      </c>
      <c r="S22" s="69"/>
      <c r="T22" s="69">
        <v>0</v>
      </c>
      <c r="U22" s="69"/>
      <c r="V22" s="69">
        <v>0</v>
      </c>
      <c r="W22" s="69"/>
      <c r="X22" s="69">
        <v>0</v>
      </c>
      <c r="Y22" s="69"/>
      <c r="Z22" s="69">
        <v>0</v>
      </c>
      <c r="AA22" s="69"/>
      <c r="AB22" s="69">
        <v>0</v>
      </c>
      <c r="AC22" s="69"/>
      <c r="AD22" s="69">
        <v>34321</v>
      </c>
      <c r="AE22" s="69"/>
      <c r="AF22" s="69">
        <v>35092</v>
      </c>
      <c r="AG22" s="69"/>
      <c r="AH22" s="69">
        <v>36032</v>
      </c>
      <c r="AI22" s="71"/>
      <c r="AJ22" s="84"/>
    </row>
    <row r="23" spans="2:37" s="31" customFormat="1" ht="12.75" customHeight="1" outlineLevel="2" x14ac:dyDescent="0.2">
      <c r="B23" s="76" t="s">
        <v>18</v>
      </c>
      <c r="C23" s="77"/>
      <c r="D23" s="78">
        <f>SUM(D19:D22)</f>
        <v>7738</v>
      </c>
      <c r="E23" s="79"/>
      <c r="F23" s="78">
        <f>SUM(F19:F22)</f>
        <v>40794</v>
      </c>
      <c r="G23" s="78"/>
      <c r="H23" s="78">
        <f>SUM(H19:H22)</f>
        <v>56207</v>
      </c>
      <c r="I23" s="78"/>
      <c r="J23" s="78">
        <f>SUM(J19:J22)</f>
        <v>59713</v>
      </c>
      <c r="K23" s="78">
        <f>SUM(K19:K21)</f>
        <v>0</v>
      </c>
      <c r="L23" s="78">
        <f>SUM(L19:L22)</f>
        <v>61311</v>
      </c>
      <c r="M23" s="78"/>
      <c r="N23" s="78">
        <f>SUM(N19:N22)</f>
        <v>76017</v>
      </c>
      <c r="O23" s="78"/>
      <c r="P23" s="78">
        <f>SUM(P19:P22)</f>
        <v>73714</v>
      </c>
      <c r="Q23" s="78"/>
      <c r="R23" s="78">
        <f>SUM(R19:R22)</f>
        <v>76342</v>
      </c>
      <c r="S23" s="78"/>
      <c r="T23" s="78">
        <f>SUM(T19:T22)</f>
        <v>77283</v>
      </c>
      <c r="U23" s="78"/>
      <c r="V23" s="78">
        <f>SUM(V19:V22)</f>
        <v>76820</v>
      </c>
      <c r="W23" s="78"/>
      <c r="X23" s="78">
        <f>SUM(X19:X22)</f>
        <v>102535</v>
      </c>
      <c r="Y23" s="78"/>
      <c r="Z23" s="78">
        <f>SUM(Z19:Z22)</f>
        <v>102537</v>
      </c>
      <c r="AA23" s="78"/>
      <c r="AB23" s="78">
        <f>SUM(AB19:AB22)</f>
        <v>102745</v>
      </c>
      <c r="AC23" s="78"/>
      <c r="AD23" s="78">
        <f>SUM(AD19:AD22)</f>
        <v>136707</v>
      </c>
      <c r="AE23" s="78"/>
      <c r="AF23" s="78">
        <f>SUM(AF19:AF22)</f>
        <v>136032</v>
      </c>
      <c r="AG23" s="78"/>
      <c r="AH23" s="78">
        <f>SUM(AH19:AH22)</f>
        <v>135652</v>
      </c>
      <c r="AI23" s="80"/>
      <c r="AJ23" s="85"/>
    </row>
    <row r="24" spans="2:37" s="32" customFormat="1" ht="17.25" customHeight="1" outlineLevel="1" x14ac:dyDescent="0.2">
      <c r="B24" s="86" t="s">
        <v>19</v>
      </c>
      <c r="C24" s="86"/>
      <c r="D24" s="87">
        <f>D23+D18</f>
        <v>2702897</v>
      </c>
      <c r="E24" s="88"/>
      <c r="F24" s="87">
        <f>F23+F18</f>
        <v>2700334</v>
      </c>
      <c r="G24" s="87"/>
      <c r="H24" s="87">
        <f>H23+H18</f>
        <v>2643347</v>
      </c>
      <c r="I24" s="87"/>
      <c r="J24" s="87">
        <f>J23+J18</f>
        <v>2627520</v>
      </c>
      <c r="K24" s="87"/>
      <c r="L24" s="87">
        <f>L23+L18</f>
        <v>2612631</v>
      </c>
      <c r="M24" s="87"/>
      <c r="N24" s="87">
        <f>N23+N18</f>
        <v>2561597</v>
      </c>
      <c r="O24" s="87"/>
      <c r="P24" s="87">
        <f>P23+P18</f>
        <v>2547816</v>
      </c>
      <c r="Q24" s="87"/>
      <c r="R24" s="87">
        <f>R23+R18</f>
        <v>2567664</v>
      </c>
      <c r="S24" s="87"/>
      <c r="T24" s="87">
        <f>T23+T18</f>
        <v>2534257</v>
      </c>
      <c r="U24" s="87"/>
      <c r="V24" s="87">
        <f t="shared" ref="V24:Z24" si="1">V23+V18</f>
        <v>2498452</v>
      </c>
      <c r="W24" s="87"/>
      <c r="X24" s="87">
        <f t="shared" si="1"/>
        <v>2515625</v>
      </c>
      <c r="Y24" s="87"/>
      <c r="Z24" s="87">
        <f t="shared" si="1"/>
        <v>2477142</v>
      </c>
      <c r="AA24" s="87"/>
      <c r="AB24" s="87">
        <f>AB23+AB18</f>
        <v>2470438</v>
      </c>
      <c r="AC24" s="87"/>
      <c r="AD24" s="87">
        <f>AD23+AD18</f>
        <v>2489730</v>
      </c>
      <c r="AE24" s="87"/>
      <c r="AF24" s="87">
        <f>AF23+AF18</f>
        <v>2507016</v>
      </c>
      <c r="AG24" s="87"/>
      <c r="AH24" s="87">
        <f>AH23+AH18</f>
        <v>2483373</v>
      </c>
      <c r="AI24" s="89"/>
      <c r="AJ24" s="90"/>
    </row>
    <row r="25" spans="2:37" s="18" customFormat="1" ht="20.25" customHeight="1" outlineLevel="3" x14ac:dyDescent="0.2">
      <c r="B25" s="67" t="s">
        <v>20</v>
      </c>
      <c r="C25" s="68"/>
      <c r="D25" s="69">
        <v>320972</v>
      </c>
      <c r="E25" s="70"/>
      <c r="F25" s="69">
        <v>321674</v>
      </c>
      <c r="G25" s="69"/>
      <c r="H25" s="69">
        <v>321238</v>
      </c>
      <c r="I25" s="69"/>
      <c r="J25" s="69">
        <v>324731</v>
      </c>
      <c r="K25" s="69"/>
      <c r="L25" s="69">
        <v>330548</v>
      </c>
      <c r="M25" s="69"/>
      <c r="N25" s="69">
        <v>331698</v>
      </c>
      <c r="O25" s="69"/>
      <c r="P25" s="69">
        <v>331614</v>
      </c>
      <c r="Q25" s="69"/>
      <c r="R25" s="69">
        <v>325664</v>
      </c>
      <c r="S25" s="69"/>
      <c r="T25" s="69">
        <v>325376</v>
      </c>
      <c r="U25" s="69"/>
      <c r="V25" s="69">
        <v>320031</v>
      </c>
      <c r="W25" s="69"/>
      <c r="X25" s="69">
        <v>318853</v>
      </c>
      <c r="Y25" s="69"/>
      <c r="Z25" s="69">
        <v>314728</v>
      </c>
      <c r="AA25" s="69"/>
      <c r="AB25" s="69">
        <v>313245</v>
      </c>
      <c r="AC25" s="69"/>
      <c r="AD25" s="69">
        <v>308894</v>
      </c>
      <c r="AE25" s="69"/>
      <c r="AF25" s="69">
        <v>304949</v>
      </c>
      <c r="AG25" s="69"/>
      <c r="AH25" s="69">
        <v>301738</v>
      </c>
      <c r="AI25" s="71"/>
      <c r="AJ25" s="84"/>
    </row>
    <row r="26" spans="2:37" s="18" customFormat="1" ht="12" outlineLevel="3" x14ac:dyDescent="0.2">
      <c r="B26" s="67" t="s">
        <v>21</v>
      </c>
      <c r="C26" s="68"/>
      <c r="D26" s="69">
        <v>125160</v>
      </c>
      <c r="E26" s="70"/>
      <c r="F26" s="69">
        <v>125564</v>
      </c>
      <c r="G26" s="69"/>
      <c r="H26" s="69">
        <v>130229</v>
      </c>
      <c r="I26" s="69"/>
      <c r="J26" s="69">
        <v>132792</v>
      </c>
      <c r="K26" s="69"/>
      <c r="L26" s="69">
        <v>132585</v>
      </c>
      <c r="M26" s="69"/>
      <c r="N26" s="69">
        <v>137342</v>
      </c>
      <c r="O26" s="69"/>
      <c r="P26" s="69">
        <v>141001</v>
      </c>
      <c r="Q26" s="69"/>
      <c r="R26" s="69">
        <v>146393</v>
      </c>
      <c r="S26" s="69"/>
      <c r="T26" s="69">
        <v>145675</v>
      </c>
      <c r="U26" s="69"/>
      <c r="V26" s="69">
        <v>146882</v>
      </c>
      <c r="W26" s="69"/>
      <c r="X26" s="69">
        <v>146575</v>
      </c>
      <c r="Y26" s="69"/>
      <c r="Z26" s="69">
        <v>148032</v>
      </c>
      <c r="AA26" s="69"/>
      <c r="AB26" s="69">
        <v>149283</v>
      </c>
      <c r="AC26" s="69"/>
      <c r="AD26" s="69">
        <v>147860</v>
      </c>
      <c r="AE26" s="69"/>
      <c r="AF26" s="69">
        <v>148195</v>
      </c>
      <c r="AG26" s="69"/>
      <c r="AH26" s="69">
        <v>146074</v>
      </c>
      <c r="AI26" s="71"/>
      <c r="AJ26" s="84"/>
    </row>
    <row r="27" spans="2:37" ht="12.75" outlineLevel="2" x14ac:dyDescent="0.2">
      <c r="B27" s="76" t="s">
        <v>22</v>
      </c>
      <c r="C27" s="77"/>
      <c r="D27" s="78">
        <f>SUM(D25:D26)</f>
        <v>446132</v>
      </c>
      <c r="E27" s="79"/>
      <c r="F27" s="78">
        <f>SUM(F25:F26)</f>
        <v>447238</v>
      </c>
      <c r="G27" s="78"/>
      <c r="H27" s="78">
        <f>SUM(H25:H26)</f>
        <v>451467</v>
      </c>
      <c r="I27" s="78"/>
      <c r="J27" s="78">
        <f>SUM(J25:J26)</f>
        <v>457523</v>
      </c>
      <c r="K27" s="78"/>
      <c r="L27" s="78">
        <f>SUM(L25:L26)</f>
        <v>463133</v>
      </c>
      <c r="M27" s="78"/>
      <c r="N27" s="78">
        <f>SUM(N25:N26)</f>
        <v>469040</v>
      </c>
      <c r="O27" s="78"/>
      <c r="P27" s="78">
        <f>SUM(P25:P26)</f>
        <v>472615</v>
      </c>
      <c r="Q27" s="78"/>
      <c r="R27" s="78">
        <f>SUM(R25:R26)</f>
        <v>472057</v>
      </c>
      <c r="S27" s="78"/>
      <c r="T27" s="78">
        <f>SUM(T25:T26)</f>
        <v>471051</v>
      </c>
      <c r="U27" s="78"/>
      <c r="V27" s="78">
        <f t="shared" ref="V27:Z27" si="2">SUM(V25:V26)</f>
        <v>466913</v>
      </c>
      <c r="W27" s="78"/>
      <c r="X27" s="78">
        <f t="shared" si="2"/>
        <v>465428</v>
      </c>
      <c r="Y27" s="78"/>
      <c r="Z27" s="78">
        <f t="shared" si="2"/>
        <v>462760</v>
      </c>
      <c r="AA27" s="78"/>
      <c r="AB27" s="78">
        <f>SUM(AB25:AB26)</f>
        <v>462528</v>
      </c>
      <c r="AC27" s="78"/>
      <c r="AD27" s="78">
        <f>SUM(AD25:AD26)</f>
        <v>456754</v>
      </c>
      <c r="AE27" s="78"/>
      <c r="AF27" s="78">
        <f>SUM(AF25:AF26)</f>
        <v>453144</v>
      </c>
      <c r="AG27" s="78"/>
      <c r="AH27" s="78">
        <f>SUM(AH25:AH26)</f>
        <v>447812</v>
      </c>
      <c r="AI27" s="80"/>
      <c r="AJ27" s="53"/>
    </row>
    <row r="28" spans="2:37" s="30" customFormat="1" ht="18.75" customHeight="1" outlineLevel="3" x14ac:dyDescent="0.25">
      <c r="B28" s="67" t="s">
        <v>23</v>
      </c>
      <c r="C28" s="68"/>
      <c r="D28" s="69">
        <v>0</v>
      </c>
      <c r="E28" s="72"/>
      <c r="F28" s="69">
        <v>0</v>
      </c>
      <c r="G28" s="69"/>
      <c r="H28" s="69">
        <v>0</v>
      </c>
      <c r="I28" s="69"/>
      <c r="J28" s="69">
        <v>0</v>
      </c>
      <c r="K28" s="69"/>
      <c r="L28" s="69">
        <v>0</v>
      </c>
      <c r="M28" s="82"/>
      <c r="N28" s="69">
        <v>31995</v>
      </c>
      <c r="O28" s="69"/>
      <c r="P28" s="69">
        <v>31535</v>
      </c>
      <c r="Q28" s="69"/>
      <c r="R28" s="69">
        <v>31982</v>
      </c>
      <c r="S28" s="69"/>
      <c r="T28" s="69">
        <v>31695</v>
      </c>
      <c r="U28" s="69"/>
      <c r="V28" s="69">
        <v>31586</v>
      </c>
      <c r="W28" s="69"/>
      <c r="X28" s="69">
        <v>32608</v>
      </c>
      <c r="Y28" s="69"/>
      <c r="Z28" s="69">
        <v>31732</v>
      </c>
      <c r="AA28" s="69"/>
      <c r="AB28" s="69">
        <v>32231</v>
      </c>
      <c r="AC28" s="69"/>
      <c r="AD28" s="69">
        <v>33139</v>
      </c>
      <c r="AE28" s="69"/>
      <c r="AF28" s="69">
        <v>33572</v>
      </c>
      <c r="AG28" s="69"/>
      <c r="AH28" s="69">
        <v>33908</v>
      </c>
      <c r="AI28" s="71"/>
      <c r="AJ28" s="83"/>
    </row>
    <row r="29" spans="2:37" s="18" customFormat="1" ht="12" outlineLevel="3" x14ac:dyDescent="0.2">
      <c r="B29" s="67" t="s">
        <v>24</v>
      </c>
      <c r="C29" s="68"/>
      <c r="D29" s="69">
        <v>9961</v>
      </c>
      <c r="E29" s="70"/>
      <c r="F29" s="69">
        <v>10514</v>
      </c>
      <c r="G29" s="69"/>
      <c r="H29" s="69">
        <v>10434</v>
      </c>
      <c r="I29" s="69"/>
      <c r="J29" s="69">
        <v>10768</v>
      </c>
      <c r="K29" s="69"/>
      <c r="L29" s="69">
        <v>10627</v>
      </c>
      <c r="M29" s="69"/>
      <c r="N29" s="69">
        <v>10428</v>
      </c>
      <c r="O29" s="69"/>
      <c r="P29" s="69">
        <v>10279</v>
      </c>
      <c r="Q29" s="69"/>
      <c r="R29" s="69">
        <v>10410</v>
      </c>
      <c r="S29" s="69"/>
      <c r="T29" s="69">
        <v>10486</v>
      </c>
      <c r="U29" s="69"/>
      <c r="V29" s="69">
        <v>10195</v>
      </c>
      <c r="W29" s="69"/>
      <c r="X29" s="69">
        <v>10136</v>
      </c>
      <c r="Y29" s="69"/>
      <c r="Z29" s="69">
        <v>10308</v>
      </c>
      <c r="AA29" s="69"/>
      <c r="AB29" s="69">
        <v>10425</v>
      </c>
      <c r="AC29" s="69"/>
      <c r="AD29" s="69">
        <v>10588</v>
      </c>
      <c r="AE29" s="69"/>
      <c r="AF29" s="69">
        <v>10270</v>
      </c>
      <c r="AG29" s="69"/>
      <c r="AH29" s="69">
        <v>10299</v>
      </c>
      <c r="AI29" s="71"/>
      <c r="AJ29" s="84"/>
    </row>
    <row r="30" spans="2:37" s="18" customFormat="1" ht="13.5" outlineLevel="3" x14ac:dyDescent="0.2">
      <c r="B30" s="67" t="s">
        <v>66</v>
      </c>
      <c r="C30" s="68"/>
      <c r="D30" s="69">
        <v>2589</v>
      </c>
      <c r="E30" s="70"/>
      <c r="F30" s="69">
        <v>2574</v>
      </c>
      <c r="G30" s="69"/>
      <c r="H30" s="69">
        <v>2571</v>
      </c>
      <c r="I30" s="69"/>
      <c r="J30" s="69">
        <v>1014</v>
      </c>
      <c r="K30" s="69"/>
      <c r="L30" s="69">
        <v>996</v>
      </c>
      <c r="M30" s="69"/>
      <c r="N30" s="69">
        <v>983</v>
      </c>
      <c r="O30" s="69"/>
      <c r="P30" s="69">
        <v>970</v>
      </c>
      <c r="Q30" s="69"/>
      <c r="R30" s="69">
        <v>935</v>
      </c>
      <c r="S30" s="69"/>
      <c r="T30" s="69">
        <v>919</v>
      </c>
      <c r="U30" s="69"/>
      <c r="V30" s="69">
        <v>909</v>
      </c>
      <c r="W30" s="69"/>
      <c r="X30" s="69">
        <v>919</v>
      </c>
      <c r="Y30" s="69"/>
      <c r="Z30" s="69">
        <v>923</v>
      </c>
      <c r="AA30" s="69"/>
      <c r="AB30" s="69">
        <v>910</v>
      </c>
      <c r="AC30" s="69"/>
      <c r="AD30" s="69">
        <v>933</v>
      </c>
      <c r="AE30" s="69"/>
      <c r="AF30" s="69">
        <v>917</v>
      </c>
      <c r="AG30" s="69"/>
      <c r="AH30" s="69">
        <v>958</v>
      </c>
      <c r="AI30" s="71"/>
      <c r="AJ30" s="84"/>
    </row>
    <row r="31" spans="2:37" s="18" customFormat="1" ht="13.5" outlineLevel="3" x14ac:dyDescent="0.2">
      <c r="B31" s="67" t="s">
        <v>67</v>
      </c>
      <c r="C31" s="68"/>
      <c r="D31" s="69">
        <v>0</v>
      </c>
      <c r="E31" s="72"/>
      <c r="F31" s="69">
        <v>0</v>
      </c>
      <c r="G31" s="69"/>
      <c r="H31" s="69">
        <v>0</v>
      </c>
      <c r="I31" s="69"/>
      <c r="J31" s="69">
        <v>1518</v>
      </c>
      <c r="K31" s="69"/>
      <c r="L31" s="69">
        <v>1551</v>
      </c>
      <c r="M31" s="82"/>
      <c r="N31" s="69">
        <v>1561</v>
      </c>
      <c r="O31" s="69"/>
      <c r="P31" s="69">
        <v>1510</v>
      </c>
      <c r="Q31" s="69"/>
      <c r="R31" s="69">
        <v>1478</v>
      </c>
      <c r="S31" s="69"/>
      <c r="T31" s="69">
        <v>1415</v>
      </c>
      <c r="U31" s="69"/>
      <c r="V31" s="69">
        <v>1403</v>
      </c>
      <c r="W31" s="69"/>
      <c r="X31" s="69">
        <v>1356</v>
      </c>
      <c r="Y31" s="69"/>
      <c r="Z31" s="69">
        <v>1315</v>
      </c>
      <c r="AA31" s="69"/>
      <c r="AB31" s="69">
        <v>1277</v>
      </c>
      <c r="AC31" s="69"/>
      <c r="AD31" s="69">
        <v>1232</v>
      </c>
      <c r="AE31" s="69"/>
      <c r="AF31" s="69">
        <v>1197</v>
      </c>
      <c r="AG31" s="69"/>
      <c r="AH31" s="69">
        <v>1213</v>
      </c>
      <c r="AI31" s="71"/>
      <c r="AJ31" s="84"/>
    </row>
    <row r="32" spans="2:37" s="18" customFormat="1" ht="13.5" outlineLevel="3" x14ac:dyDescent="0.2">
      <c r="B32" s="67" t="s">
        <v>68</v>
      </c>
      <c r="C32" s="68"/>
      <c r="D32" s="69">
        <v>0</v>
      </c>
      <c r="E32" s="72"/>
      <c r="F32" s="69">
        <v>0</v>
      </c>
      <c r="G32" s="69"/>
      <c r="H32" s="69">
        <v>0</v>
      </c>
      <c r="I32" s="69"/>
      <c r="J32" s="69">
        <v>0</v>
      </c>
      <c r="K32" s="69"/>
      <c r="L32" s="69">
        <v>0</v>
      </c>
      <c r="M32" s="82"/>
      <c r="N32" s="69">
        <v>506</v>
      </c>
      <c r="O32" s="69"/>
      <c r="P32" s="69">
        <v>494</v>
      </c>
      <c r="Q32" s="69"/>
      <c r="R32" s="69">
        <v>473</v>
      </c>
      <c r="S32" s="69"/>
      <c r="T32" s="69">
        <v>456</v>
      </c>
      <c r="U32" s="69"/>
      <c r="V32" s="69">
        <v>432</v>
      </c>
      <c r="W32" s="69"/>
      <c r="X32" s="69">
        <v>397</v>
      </c>
      <c r="Y32" s="69"/>
      <c r="Z32" s="69">
        <v>370</v>
      </c>
      <c r="AA32" s="69"/>
      <c r="AB32" s="69">
        <v>356</v>
      </c>
      <c r="AC32" s="69"/>
      <c r="AD32" s="69">
        <v>349</v>
      </c>
      <c r="AE32" s="69"/>
      <c r="AF32" s="69">
        <v>335</v>
      </c>
      <c r="AG32" s="69"/>
      <c r="AH32" s="69">
        <v>321</v>
      </c>
      <c r="AI32" s="71"/>
      <c r="AJ32" s="84"/>
    </row>
    <row r="33" spans="2:37" s="18" customFormat="1" ht="13.5" outlineLevel="3" x14ac:dyDescent="0.2">
      <c r="B33" s="67" t="s">
        <v>69</v>
      </c>
      <c r="C33" s="68"/>
      <c r="D33" s="69">
        <v>53975</v>
      </c>
      <c r="E33" s="72"/>
      <c r="F33" s="69">
        <v>56372</v>
      </c>
      <c r="G33" s="69"/>
      <c r="H33" s="69">
        <v>55206</v>
      </c>
      <c r="I33" s="69"/>
      <c r="J33" s="69">
        <v>55872</v>
      </c>
      <c r="K33" s="69"/>
      <c r="L33" s="69">
        <v>58775</v>
      </c>
      <c r="M33" s="82"/>
      <c r="N33" s="69">
        <v>60197</v>
      </c>
      <c r="O33" s="69"/>
      <c r="P33" s="69">
        <v>59921</v>
      </c>
      <c r="Q33" s="69"/>
      <c r="R33" s="69">
        <v>60952</v>
      </c>
      <c r="S33" s="69"/>
      <c r="T33" s="69">
        <v>58832</v>
      </c>
      <c r="U33" s="69"/>
      <c r="V33" s="74">
        <v>55541</v>
      </c>
      <c r="W33" s="74"/>
      <c r="X33" s="74">
        <v>54198</v>
      </c>
      <c r="Y33" s="74"/>
      <c r="Z33" s="74">
        <v>52710</v>
      </c>
      <c r="AA33" s="74"/>
      <c r="AB33" s="74">
        <v>51245</v>
      </c>
      <c r="AC33" s="74"/>
      <c r="AD33" s="74">
        <v>49566</v>
      </c>
      <c r="AE33" s="74"/>
      <c r="AF33" s="74">
        <v>47966</v>
      </c>
      <c r="AG33" s="74"/>
      <c r="AH33" s="74">
        <v>46474</v>
      </c>
      <c r="AI33" s="71"/>
      <c r="AJ33" s="84"/>
    </row>
    <row r="34" spans="2:37" ht="12.75" customHeight="1" outlineLevel="2" x14ac:dyDescent="0.2">
      <c r="B34" s="76" t="s">
        <v>25</v>
      </c>
      <c r="C34" s="77"/>
      <c r="D34" s="78">
        <f>SUM(D28:D33)</f>
        <v>66525</v>
      </c>
      <c r="E34" s="79"/>
      <c r="F34" s="78">
        <f>SUM(F28:F33)</f>
        <v>69460</v>
      </c>
      <c r="G34" s="78"/>
      <c r="H34" s="78">
        <f>SUM(H28:H33)</f>
        <v>68211</v>
      </c>
      <c r="I34" s="78"/>
      <c r="J34" s="78">
        <f>SUM(J28:J33)</f>
        <v>69172</v>
      </c>
      <c r="K34" s="78"/>
      <c r="L34" s="78">
        <f>SUM(L28:L33)</f>
        <v>71949</v>
      </c>
      <c r="M34" s="78"/>
      <c r="N34" s="78">
        <f>SUM(N28:N33)</f>
        <v>105670</v>
      </c>
      <c r="O34" s="78"/>
      <c r="P34" s="78">
        <f>SUM(P28:P33)</f>
        <v>104709</v>
      </c>
      <c r="Q34" s="78"/>
      <c r="R34" s="78">
        <f>SUM(R28:R33)</f>
        <v>106230</v>
      </c>
      <c r="S34" s="78"/>
      <c r="T34" s="78">
        <f>SUM(T28:T33)</f>
        <v>103803</v>
      </c>
      <c r="U34" s="78"/>
      <c r="V34" s="78">
        <f t="shared" ref="V34:Z34" si="3">SUM(V28:V33)</f>
        <v>100066</v>
      </c>
      <c r="W34" s="78"/>
      <c r="X34" s="78">
        <f t="shared" si="3"/>
        <v>99614</v>
      </c>
      <c r="Y34" s="78"/>
      <c r="Z34" s="78">
        <f t="shared" si="3"/>
        <v>97358</v>
      </c>
      <c r="AA34" s="78"/>
      <c r="AB34" s="78">
        <f>SUM(AB28:AB33)</f>
        <v>96444</v>
      </c>
      <c r="AC34" s="78"/>
      <c r="AD34" s="78">
        <f>SUM(AD28:AD33)</f>
        <v>95807</v>
      </c>
      <c r="AE34" s="78"/>
      <c r="AF34" s="78">
        <f>SUM(AF28:AF33)</f>
        <v>94257</v>
      </c>
      <c r="AG34" s="78"/>
      <c r="AH34" s="78">
        <f>SUM(AH28:AH33)</f>
        <v>93173</v>
      </c>
      <c r="AI34" s="80"/>
      <c r="AJ34" s="53"/>
    </row>
    <row r="35" spans="2:37" s="33" customFormat="1" ht="17.25" customHeight="1" outlineLevel="1" x14ac:dyDescent="0.2">
      <c r="B35" s="86" t="s">
        <v>26</v>
      </c>
      <c r="C35" s="86"/>
      <c r="D35" s="87">
        <f>D34+D27</f>
        <v>512657</v>
      </c>
      <c r="E35" s="88"/>
      <c r="F35" s="87">
        <f>F34+F27</f>
        <v>516698</v>
      </c>
      <c r="G35" s="87"/>
      <c r="H35" s="87">
        <f>H34+H27</f>
        <v>519678</v>
      </c>
      <c r="I35" s="87"/>
      <c r="J35" s="87">
        <f>J34+J27</f>
        <v>526695</v>
      </c>
      <c r="K35" s="87"/>
      <c r="L35" s="87">
        <f>L34+L27</f>
        <v>535082</v>
      </c>
      <c r="M35" s="87"/>
      <c r="N35" s="87">
        <f>N34+N27</f>
        <v>574710</v>
      </c>
      <c r="O35" s="87"/>
      <c r="P35" s="87">
        <f>P34+P27</f>
        <v>577324</v>
      </c>
      <c r="Q35" s="87"/>
      <c r="R35" s="87">
        <f>R34+R27</f>
        <v>578287</v>
      </c>
      <c r="S35" s="87"/>
      <c r="T35" s="87">
        <f>T34+T27</f>
        <v>574854</v>
      </c>
      <c r="U35" s="87"/>
      <c r="V35" s="87">
        <f t="shared" ref="V35:Z35" si="4">V34+V27</f>
        <v>566979</v>
      </c>
      <c r="W35" s="87"/>
      <c r="X35" s="87">
        <f t="shared" si="4"/>
        <v>565042</v>
      </c>
      <c r="Y35" s="87"/>
      <c r="Z35" s="87">
        <f t="shared" si="4"/>
        <v>560118</v>
      </c>
      <c r="AA35" s="87"/>
      <c r="AB35" s="87">
        <f>AB34+AB27</f>
        <v>558972</v>
      </c>
      <c r="AC35" s="87"/>
      <c r="AD35" s="87">
        <f>AD34+AD27</f>
        <v>552561</v>
      </c>
      <c r="AE35" s="87"/>
      <c r="AF35" s="87">
        <f>AF34+AF27</f>
        <v>547401</v>
      </c>
      <c r="AG35" s="87"/>
      <c r="AH35" s="87">
        <f>AH34+AH27</f>
        <v>540985</v>
      </c>
      <c r="AI35" s="89"/>
      <c r="AJ35" s="91"/>
    </row>
    <row r="36" spans="2:37" s="34" customFormat="1" ht="20.25" customHeight="1" x14ac:dyDescent="0.25">
      <c r="B36" s="92" t="s">
        <v>27</v>
      </c>
      <c r="C36" s="93"/>
      <c r="D36" s="94">
        <f>D35+D24</f>
        <v>3215554</v>
      </c>
      <c r="E36" s="95"/>
      <c r="F36" s="94">
        <f>F35+F24</f>
        <v>3217032</v>
      </c>
      <c r="G36" s="94"/>
      <c r="H36" s="94">
        <f>H35+H24</f>
        <v>3163025</v>
      </c>
      <c r="I36" s="94"/>
      <c r="J36" s="94">
        <f>J35+J24</f>
        <v>3154215</v>
      </c>
      <c r="K36" s="94"/>
      <c r="L36" s="94">
        <f>L35+L24</f>
        <v>3147713</v>
      </c>
      <c r="M36" s="94"/>
      <c r="N36" s="94">
        <f>N35+N24</f>
        <v>3136307</v>
      </c>
      <c r="O36" s="94"/>
      <c r="P36" s="94">
        <f>P35+P24</f>
        <v>3125140</v>
      </c>
      <c r="Q36" s="94"/>
      <c r="R36" s="94">
        <f>R35+R24</f>
        <v>3145951</v>
      </c>
      <c r="S36" s="94"/>
      <c r="T36" s="94">
        <f>T35+T24</f>
        <v>3109111</v>
      </c>
      <c r="U36" s="94"/>
      <c r="V36" s="94">
        <f t="shared" ref="V36:Z36" si="5">V35+V24</f>
        <v>3065431</v>
      </c>
      <c r="W36" s="94"/>
      <c r="X36" s="94">
        <f t="shared" si="5"/>
        <v>3080667</v>
      </c>
      <c r="Y36" s="94"/>
      <c r="Z36" s="94">
        <f t="shared" si="5"/>
        <v>3037260</v>
      </c>
      <c r="AA36" s="94"/>
      <c r="AB36" s="94">
        <f>AB35+AB24</f>
        <v>3029410</v>
      </c>
      <c r="AC36" s="94"/>
      <c r="AD36" s="94">
        <f>AD35+AD24</f>
        <v>3042291</v>
      </c>
      <c r="AE36" s="94"/>
      <c r="AF36" s="94">
        <f>AF35+AF24</f>
        <v>3054417</v>
      </c>
      <c r="AG36" s="94"/>
      <c r="AH36" s="94">
        <f>AH35+AH24</f>
        <v>3024358</v>
      </c>
      <c r="AI36" s="96"/>
      <c r="AJ36" s="97"/>
      <c r="AK36" s="36"/>
    </row>
    <row r="37" spans="2:37" s="34" customFormat="1" ht="3" customHeight="1" x14ac:dyDescent="0.25">
      <c r="B37" s="98"/>
      <c r="C37" s="99"/>
      <c r="D37" s="100"/>
      <c r="E37" s="101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97"/>
    </row>
    <row r="38" spans="2:37" ht="17.25" customHeight="1" outlineLevel="3" x14ac:dyDescent="0.2">
      <c r="B38" s="102" t="s">
        <v>2</v>
      </c>
      <c r="C38" s="103"/>
      <c r="D38" s="74">
        <v>1598</v>
      </c>
      <c r="E38" s="104"/>
      <c r="F38" s="74">
        <v>1634</v>
      </c>
      <c r="G38" s="74"/>
      <c r="H38" s="74">
        <v>1636</v>
      </c>
      <c r="I38" s="74"/>
      <c r="J38" s="74">
        <v>1614</v>
      </c>
      <c r="K38" s="74"/>
      <c r="L38" s="74">
        <v>1576</v>
      </c>
      <c r="M38" s="74"/>
      <c r="N38" s="74">
        <v>1659</v>
      </c>
      <c r="O38" s="74"/>
      <c r="P38" s="74">
        <v>1587</v>
      </c>
      <c r="Q38" s="74"/>
      <c r="R38" s="74">
        <v>1554</v>
      </c>
      <c r="S38" s="74"/>
      <c r="T38" s="74">
        <v>1497</v>
      </c>
      <c r="U38" s="74"/>
      <c r="V38" s="74">
        <v>1379</v>
      </c>
      <c r="W38" s="74"/>
      <c r="X38" s="74">
        <v>1347</v>
      </c>
      <c r="Y38" s="74"/>
      <c r="Z38" s="74">
        <v>1289</v>
      </c>
      <c r="AA38" s="74"/>
      <c r="AB38" s="74">
        <v>1292</v>
      </c>
      <c r="AC38" s="74"/>
      <c r="AD38" s="74">
        <v>1228</v>
      </c>
      <c r="AE38" s="74"/>
      <c r="AF38" s="74">
        <v>1098</v>
      </c>
      <c r="AG38" s="74"/>
      <c r="AH38" s="74">
        <v>1107</v>
      </c>
      <c r="AI38" s="105"/>
      <c r="AJ38" s="53"/>
    </row>
    <row r="39" spans="2:37" ht="13.5" customHeight="1" outlineLevel="3" x14ac:dyDescent="0.2">
      <c r="B39" s="67" t="s">
        <v>3</v>
      </c>
      <c r="C39" s="68"/>
      <c r="D39" s="69">
        <v>2567</v>
      </c>
      <c r="E39" s="70"/>
      <c r="F39" s="69">
        <v>2520</v>
      </c>
      <c r="G39" s="69"/>
      <c r="H39" s="69">
        <v>2407</v>
      </c>
      <c r="I39" s="69"/>
      <c r="J39" s="69">
        <v>1502</v>
      </c>
      <c r="K39" s="69"/>
      <c r="L39" s="69">
        <v>1413</v>
      </c>
      <c r="M39" s="69"/>
      <c r="N39" s="69">
        <v>1390</v>
      </c>
      <c r="O39" s="69"/>
      <c r="P39" s="69">
        <v>1361</v>
      </c>
      <c r="Q39" s="69"/>
      <c r="R39" s="69">
        <v>1372</v>
      </c>
      <c r="S39" s="69"/>
      <c r="T39" s="69">
        <v>463</v>
      </c>
      <c r="U39" s="69"/>
      <c r="V39" s="69">
        <v>447</v>
      </c>
      <c r="W39" s="69"/>
      <c r="X39" s="69">
        <v>434</v>
      </c>
      <c r="Y39" s="69"/>
      <c r="Z39" s="69">
        <v>420</v>
      </c>
      <c r="AA39" s="69"/>
      <c r="AB39" s="69">
        <v>434</v>
      </c>
      <c r="AC39" s="69"/>
      <c r="AD39" s="69">
        <v>414</v>
      </c>
      <c r="AE39" s="69"/>
      <c r="AF39" s="69">
        <v>380</v>
      </c>
      <c r="AG39" s="69"/>
      <c r="AH39" s="69">
        <v>268</v>
      </c>
      <c r="AI39" s="105"/>
      <c r="AJ39" s="53"/>
    </row>
    <row r="40" spans="2:37" ht="13.5" customHeight="1" outlineLevel="3" x14ac:dyDescent="0.2">
      <c r="B40" s="67" t="s">
        <v>4</v>
      </c>
      <c r="C40" s="68"/>
      <c r="D40" s="69">
        <v>319</v>
      </c>
      <c r="E40" s="70"/>
      <c r="F40" s="69">
        <v>432</v>
      </c>
      <c r="G40" s="69"/>
      <c r="H40" s="69">
        <v>339</v>
      </c>
      <c r="I40" s="69"/>
      <c r="J40" s="69">
        <v>240</v>
      </c>
      <c r="K40" s="69"/>
      <c r="L40" s="69">
        <v>173</v>
      </c>
      <c r="M40" s="69"/>
      <c r="N40" s="69">
        <v>171</v>
      </c>
      <c r="O40" s="69"/>
      <c r="P40" s="69">
        <v>247</v>
      </c>
      <c r="Q40" s="69"/>
      <c r="R40" s="69">
        <v>88</v>
      </c>
      <c r="S40" s="69"/>
      <c r="T40" s="69">
        <v>115</v>
      </c>
      <c r="U40" s="69"/>
      <c r="V40" s="69">
        <v>132</v>
      </c>
      <c r="W40" s="69"/>
      <c r="X40" s="69">
        <v>131</v>
      </c>
      <c r="Y40" s="69"/>
      <c r="Z40" s="69">
        <v>137</v>
      </c>
      <c r="AA40" s="69"/>
      <c r="AB40" s="69">
        <v>115</v>
      </c>
      <c r="AC40" s="69"/>
      <c r="AD40" s="69">
        <v>143</v>
      </c>
      <c r="AE40" s="69"/>
      <c r="AF40" s="69">
        <v>148</v>
      </c>
      <c r="AG40" s="69"/>
      <c r="AH40" s="69">
        <v>148</v>
      </c>
      <c r="AI40" s="105"/>
      <c r="AJ40" s="53"/>
    </row>
    <row r="41" spans="2:37" ht="13.5" customHeight="1" outlineLevel="3" x14ac:dyDescent="0.2">
      <c r="B41" s="67" t="s">
        <v>70</v>
      </c>
      <c r="C41" s="68"/>
      <c r="D41" s="69">
        <v>8692</v>
      </c>
      <c r="E41" s="70"/>
      <c r="F41" s="69">
        <v>7396</v>
      </c>
      <c r="G41" s="69"/>
      <c r="H41" s="69">
        <v>6915</v>
      </c>
      <c r="I41" s="69"/>
      <c r="J41" s="69">
        <v>6893</v>
      </c>
      <c r="K41" s="69"/>
      <c r="L41" s="69">
        <v>7599</v>
      </c>
      <c r="M41" s="69"/>
      <c r="N41" s="69">
        <v>7347</v>
      </c>
      <c r="O41" s="69"/>
      <c r="P41" s="69">
        <v>7424</v>
      </c>
      <c r="Q41" s="69"/>
      <c r="R41" s="69">
        <v>7698</v>
      </c>
      <c r="S41" s="69"/>
      <c r="T41" s="69">
        <v>7533</v>
      </c>
      <c r="U41" s="69"/>
      <c r="V41" s="69">
        <v>7325</v>
      </c>
      <c r="W41" s="69"/>
      <c r="X41" s="69">
        <v>7139</v>
      </c>
      <c r="Y41" s="69"/>
      <c r="Z41" s="69">
        <v>6537</v>
      </c>
      <c r="AA41" s="69"/>
      <c r="AB41" s="69">
        <v>6301</v>
      </c>
      <c r="AC41" s="69"/>
      <c r="AD41" s="69">
        <v>10801</v>
      </c>
      <c r="AE41" s="69"/>
      <c r="AF41" s="69">
        <v>11040</v>
      </c>
      <c r="AG41" s="69"/>
      <c r="AH41" s="69">
        <v>10877</v>
      </c>
      <c r="AI41" s="105"/>
      <c r="AJ41" s="53"/>
    </row>
    <row r="42" spans="2:37" ht="13.5" customHeight="1" outlineLevel="3" x14ac:dyDescent="0.25">
      <c r="B42" s="67" t="s">
        <v>6</v>
      </c>
      <c r="C42" s="68"/>
      <c r="D42" s="69">
        <v>2580</v>
      </c>
      <c r="E42" s="70"/>
      <c r="F42" s="69">
        <v>2467</v>
      </c>
      <c r="G42" s="69"/>
      <c r="H42" s="69">
        <v>2353</v>
      </c>
      <c r="I42" s="69"/>
      <c r="J42" s="69">
        <v>2354</v>
      </c>
      <c r="K42" s="69"/>
      <c r="L42" s="69">
        <v>2376</v>
      </c>
      <c r="M42" s="69"/>
      <c r="N42" s="69">
        <v>2275</v>
      </c>
      <c r="O42" s="69"/>
      <c r="P42" s="69">
        <v>2266</v>
      </c>
      <c r="Q42" s="106"/>
      <c r="R42" s="69">
        <v>2268</v>
      </c>
      <c r="S42" s="106"/>
      <c r="T42" s="69">
        <v>2389</v>
      </c>
      <c r="U42" s="69"/>
      <c r="V42" s="69">
        <v>2393</v>
      </c>
      <c r="W42" s="69"/>
      <c r="X42" s="69">
        <v>2441</v>
      </c>
      <c r="Y42" s="69"/>
      <c r="Z42" s="69">
        <v>2453</v>
      </c>
      <c r="AA42" s="69"/>
      <c r="AB42" s="69">
        <v>2496</v>
      </c>
      <c r="AC42" s="69"/>
      <c r="AD42" s="69">
        <v>2489</v>
      </c>
      <c r="AE42" s="69"/>
      <c r="AF42" s="69">
        <v>2578</v>
      </c>
      <c r="AG42" s="69"/>
      <c r="AH42" s="69">
        <v>2609</v>
      </c>
      <c r="AI42" s="105"/>
      <c r="AJ42" s="53"/>
    </row>
    <row r="43" spans="2:37" ht="13.5" customHeight="1" outlineLevel="3" x14ac:dyDescent="0.25">
      <c r="B43" s="67" t="s">
        <v>7</v>
      </c>
      <c r="C43" s="68"/>
      <c r="D43" s="69">
        <v>0</v>
      </c>
      <c r="E43" s="72"/>
      <c r="F43" s="69">
        <v>0</v>
      </c>
      <c r="G43" s="69"/>
      <c r="H43" s="69">
        <v>0</v>
      </c>
      <c r="I43" s="69"/>
      <c r="J43" s="69">
        <v>0</v>
      </c>
      <c r="K43" s="69"/>
      <c r="L43" s="69">
        <v>0</v>
      </c>
      <c r="M43" s="69"/>
      <c r="N43" s="69">
        <v>0</v>
      </c>
      <c r="O43" s="69"/>
      <c r="P43" s="69">
        <v>3</v>
      </c>
      <c r="Q43" s="69"/>
      <c r="R43" s="69">
        <v>4</v>
      </c>
      <c r="S43" s="69"/>
      <c r="T43" s="69">
        <v>4</v>
      </c>
      <c r="U43" s="69"/>
      <c r="V43" s="69">
        <v>4</v>
      </c>
      <c r="W43" s="69"/>
      <c r="X43" s="69">
        <v>4</v>
      </c>
      <c r="Y43" s="69"/>
      <c r="Z43" s="69">
        <v>4</v>
      </c>
      <c r="AA43" s="69"/>
      <c r="AB43" s="69">
        <v>2</v>
      </c>
      <c r="AC43" s="69"/>
      <c r="AD43" s="69">
        <v>2</v>
      </c>
      <c r="AE43" s="69"/>
      <c r="AF43" s="69">
        <v>2</v>
      </c>
      <c r="AG43" s="69"/>
      <c r="AH43" s="69">
        <v>2</v>
      </c>
      <c r="AI43" s="105"/>
      <c r="AJ43" s="53"/>
    </row>
    <row r="44" spans="2:37" ht="13.5" customHeight="1" outlineLevel="3" x14ac:dyDescent="0.25">
      <c r="B44" s="67" t="s">
        <v>8</v>
      </c>
      <c r="C44" s="68"/>
      <c r="D44" s="69">
        <v>0</v>
      </c>
      <c r="E44" s="72"/>
      <c r="F44" s="69">
        <v>0</v>
      </c>
      <c r="G44" s="69"/>
      <c r="H44" s="69">
        <v>0</v>
      </c>
      <c r="I44" s="69"/>
      <c r="J44" s="69">
        <v>0</v>
      </c>
      <c r="K44" s="69"/>
      <c r="L44" s="69">
        <v>0</v>
      </c>
      <c r="M44" s="69"/>
      <c r="N44" s="69">
        <v>0</v>
      </c>
      <c r="O44" s="69"/>
      <c r="P44" s="69">
        <v>0</v>
      </c>
      <c r="Q44" s="69"/>
      <c r="R44" s="69">
        <v>0</v>
      </c>
      <c r="S44" s="69"/>
      <c r="T44" s="69">
        <v>0</v>
      </c>
      <c r="U44" s="69"/>
      <c r="V44" s="69">
        <v>0</v>
      </c>
      <c r="W44" s="69"/>
      <c r="X44" s="69">
        <v>0</v>
      </c>
      <c r="Y44" s="69"/>
      <c r="Z44" s="69">
        <v>0</v>
      </c>
      <c r="AA44" s="69"/>
      <c r="AB44" s="69">
        <v>0</v>
      </c>
      <c r="AC44" s="69"/>
      <c r="AD44" s="69">
        <v>0</v>
      </c>
      <c r="AE44" s="69"/>
      <c r="AF44" s="69">
        <v>0</v>
      </c>
      <c r="AG44" s="69"/>
      <c r="AH44" s="69">
        <v>0</v>
      </c>
      <c r="AI44" s="105"/>
      <c r="AJ44" s="53"/>
    </row>
    <row r="45" spans="2:37" ht="13.5" customHeight="1" outlineLevel="3" x14ac:dyDescent="0.25">
      <c r="B45" s="67" t="s">
        <v>9</v>
      </c>
      <c r="C45" s="68"/>
      <c r="D45" s="69">
        <v>2414</v>
      </c>
      <c r="E45" s="70"/>
      <c r="F45" s="69">
        <v>3085</v>
      </c>
      <c r="G45" s="69"/>
      <c r="H45" s="69">
        <v>2214</v>
      </c>
      <c r="I45" s="69"/>
      <c r="J45" s="69">
        <v>1507</v>
      </c>
      <c r="K45" s="69"/>
      <c r="L45" s="69">
        <v>0</v>
      </c>
      <c r="M45" s="69"/>
      <c r="N45" s="69">
        <v>0</v>
      </c>
      <c r="O45" s="69"/>
      <c r="P45" s="69">
        <v>0</v>
      </c>
      <c r="Q45" s="69"/>
      <c r="R45" s="69">
        <v>0</v>
      </c>
      <c r="S45" s="69"/>
      <c r="T45" s="69">
        <v>0</v>
      </c>
      <c r="U45" s="69"/>
      <c r="V45" s="69">
        <v>0</v>
      </c>
      <c r="W45" s="69"/>
      <c r="X45" s="69">
        <v>0</v>
      </c>
      <c r="Y45" s="69"/>
      <c r="Z45" s="69">
        <v>0</v>
      </c>
      <c r="AA45" s="69"/>
      <c r="AB45" s="69">
        <v>0</v>
      </c>
      <c r="AC45" s="69"/>
      <c r="AD45" s="69">
        <v>0</v>
      </c>
      <c r="AE45" s="69"/>
      <c r="AF45" s="69">
        <v>0</v>
      </c>
      <c r="AG45" s="69"/>
      <c r="AH45" s="69">
        <v>0</v>
      </c>
      <c r="AI45" s="107"/>
      <c r="AJ45" s="53"/>
    </row>
    <row r="46" spans="2:37" ht="13.5" customHeight="1" outlineLevel="3" x14ac:dyDescent="0.25">
      <c r="B46" s="67" t="s">
        <v>28</v>
      </c>
      <c r="C46" s="68"/>
      <c r="D46" s="69">
        <f>158871+518</f>
        <v>159389</v>
      </c>
      <c r="E46" s="70"/>
      <c r="F46" s="69">
        <f>175151+223</f>
        <v>175374</v>
      </c>
      <c r="G46" s="69"/>
      <c r="H46" s="69">
        <f>186852+96</f>
        <v>186948</v>
      </c>
      <c r="I46" s="69"/>
      <c r="J46" s="69">
        <f>200955+78</f>
        <v>201033</v>
      </c>
      <c r="K46" s="69"/>
      <c r="L46" s="69">
        <v>215239</v>
      </c>
      <c r="M46" s="69"/>
      <c r="N46" s="69">
        <v>248948</v>
      </c>
      <c r="O46" s="69"/>
      <c r="P46" s="69">
        <v>233866</v>
      </c>
      <c r="Q46" s="69"/>
      <c r="R46" s="69">
        <v>221810</v>
      </c>
      <c r="S46" s="69"/>
      <c r="T46" s="69">
        <v>195147</v>
      </c>
      <c r="U46" s="69"/>
      <c r="V46" s="69">
        <v>180908</v>
      </c>
      <c r="W46" s="69"/>
      <c r="X46" s="69">
        <v>133556</v>
      </c>
      <c r="Y46" s="69"/>
      <c r="Z46" s="69">
        <v>140130</v>
      </c>
      <c r="AA46" s="69"/>
      <c r="AB46" s="69">
        <v>147596</v>
      </c>
      <c r="AC46" s="69"/>
      <c r="AD46" s="69">
        <v>151605</v>
      </c>
      <c r="AE46" s="69"/>
      <c r="AF46" s="69">
        <v>141996</v>
      </c>
      <c r="AG46" s="69"/>
      <c r="AH46" s="69">
        <v>162728</v>
      </c>
      <c r="AI46" s="105"/>
      <c r="AJ46" s="53"/>
    </row>
    <row r="47" spans="2:37" ht="13.5" customHeight="1" outlineLevel="3" x14ac:dyDescent="0.25">
      <c r="B47" s="67" t="s">
        <v>29</v>
      </c>
      <c r="C47" s="68"/>
      <c r="D47" s="69">
        <v>0</v>
      </c>
      <c r="E47" s="72"/>
      <c r="F47" s="69">
        <v>0</v>
      </c>
      <c r="G47" s="69"/>
      <c r="H47" s="69">
        <v>0</v>
      </c>
      <c r="I47" s="69"/>
      <c r="J47" s="69">
        <v>0</v>
      </c>
      <c r="K47" s="69"/>
      <c r="L47" s="69">
        <v>1276</v>
      </c>
      <c r="M47" s="69"/>
      <c r="N47" s="69">
        <v>643</v>
      </c>
      <c r="O47" s="69"/>
      <c r="P47" s="69">
        <v>775</v>
      </c>
      <c r="Q47" s="69"/>
      <c r="R47" s="69">
        <v>1181</v>
      </c>
      <c r="S47" s="69"/>
      <c r="T47" s="69">
        <v>1248</v>
      </c>
      <c r="U47" s="69"/>
      <c r="V47" s="69">
        <v>1573</v>
      </c>
      <c r="W47" s="69"/>
      <c r="X47" s="69">
        <v>1723</v>
      </c>
      <c r="Y47" s="69"/>
      <c r="Z47" s="69">
        <v>1732</v>
      </c>
      <c r="AA47" s="69"/>
      <c r="AB47" s="69">
        <v>1776</v>
      </c>
      <c r="AC47" s="69"/>
      <c r="AD47" s="69">
        <v>1837</v>
      </c>
      <c r="AE47" s="69"/>
      <c r="AF47" s="69">
        <v>1592</v>
      </c>
      <c r="AG47" s="69"/>
      <c r="AH47" s="69">
        <v>1717</v>
      </c>
      <c r="AI47" s="105"/>
      <c r="AJ47" s="53"/>
    </row>
    <row r="48" spans="2:37" ht="13.5" customHeight="1" outlineLevel="3" x14ac:dyDescent="0.25">
      <c r="B48" s="67" t="s">
        <v>71</v>
      </c>
      <c r="C48" s="68"/>
      <c r="D48" s="69">
        <v>1695</v>
      </c>
      <c r="E48" s="70"/>
      <c r="F48" s="69">
        <v>1638</v>
      </c>
      <c r="G48" s="69"/>
      <c r="H48" s="69">
        <v>1577</v>
      </c>
      <c r="I48" s="69"/>
      <c r="J48" s="69">
        <v>1542</v>
      </c>
      <c r="K48" s="69"/>
      <c r="L48" s="69">
        <v>1538</v>
      </c>
      <c r="M48" s="69"/>
      <c r="N48" s="69">
        <v>1495</v>
      </c>
      <c r="O48" s="69"/>
      <c r="P48" s="69">
        <v>1492</v>
      </c>
      <c r="Q48" s="69"/>
      <c r="R48" s="69">
        <v>1599</v>
      </c>
      <c r="S48" s="69"/>
      <c r="T48" s="69">
        <v>1567</v>
      </c>
      <c r="U48" s="69"/>
      <c r="V48" s="69">
        <v>1533</v>
      </c>
      <c r="W48" s="69"/>
      <c r="X48" s="69">
        <v>1559</v>
      </c>
      <c r="Y48" s="69"/>
      <c r="Z48" s="69">
        <v>1515</v>
      </c>
      <c r="AA48" s="69"/>
      <c r="AB48" s="69">
        <v>1476</v>
      </c>
      <c r="AC48" s="69"/>
      <c r="AD48" s="69">
        <v>1438</v>
      </c>
      <c r="AE48" s="69"/>
      <c r="AF48" s="69">
        <v>1390</v>
      </c>
      <c r="AG48" s="69"/>
      <c r="AH48" s="69">
        <v>1386</v>
      </c>
      <c r="AI48" s="105"/>
      <c r="AJ48" s="53"/>
    </row>
    <row r="49" spans="2:36" ht="13.5" customHeight="1" outlineLevel="3" x14ac:dyDescent="0.25">
      <c r="B49" s="67" t="s">
        <v>13</v>
      </c>
      <c r="C49" s="68"/>
      <c r="D49" s="69">
        <v>56</v>
      </c>
      <c r="E49" s="70"/>
      <c r="F49" s="69">
        <v>69</v>
      </c>
      <c r="G49" s="70"/>
      <c r="H49" s="69">
        <v>2</v>
      </c>
      <c r="I49" s="69"/>
      <c r="J49" s="69">
        <v>0</v>
      </c>
      <c r="K49" s="69"/>
      <c r="L49" s="69">
        <v>0</v>
      </c>
      <c r="M49" s="69"/>
      <c r="N49" s="69">
        <v>0</v>
      </c>
      <c r="O49" s="69"/>
      <c r="P49" s="69">
        <v>0</v>
      </c>
      <c r="Q49" s="69"/>
      <c r="R49" s="69">
        <v>0</v>
      </c>
      <c r="S49" s="69"/>
      <c r="T49" s="69">
        <v>0</v>
      </c>
      <c r="U49" s="69"/>
      <c r="V49" s="69">
        <v>0</v>
      </c>
      <c r="W49" s="69"/>
      <c r="X49" s="69">
        <v>1</v>
      </c>
      <c r="Y49" s="69"/>
      <c r="Z49" s="69">
        <v>1</v>
      </c>
      <c r="AA49" s="69"/>
      <c r="AB49" s="69">
        <v>1</v>
      </c>
      <c r="AC49" s="69"/>
      <c r="AD49" s="69">
        <v>1</v>
      </c>
      <c r="AE49" s="69"/>
      <c r="AF49" s="69">
        <v>2</v>
      </c>
      <c r="AG49" s="69"/>
      <c r="AH49" s="69">
        <v>1</v>
      </c>
      <c r="AI49" s="105"/>
      <c r="AJ49" s="53"/>
    </row>
    <row r="50" spans="2:36" s="28" customFormat="1" ht="12.75" customHeight="1" outlineLevel="2" x14ac:dyDescent="0.3">
      <c r="B50" s="76" t="s">
        <v>14</v>
      </c>
      <c r="C50" s="77"/>
      <c r="D50" s="78">
        <f>SUM(D38:D49)</f>
        <v>179310</v>
      </c>
      <c r="E50" s="79"/>
      <c r="F50" s="78">
        <f>SUM(F38:F49)</f>
        <v>194615</v>
      </c>
      <c r="G50" s="78"/>
      <c r="H50" s="78">
        <f>SUM(H38:H49)</f>
        <v>204391</v>
      </c>
      <c r="I50" s="78"/>
      <c r="J50" s="78">
        <f>SUM(J38:J49)</f>
        <v>216685</v>
      </c>
      <c r="K50" s="78"/>
      <c r="L50" s="78">
        <f>SUM(L38:L49)</f>
        <v>231190</v>
      </c>
      <c r="M50" s="78"/>
      <c r="N50" s="78">
        <f>SUM(N38:N49)</f>
        <v>263928</v>
      </c>
      <c r="O50" s="78"/>
      <c r="P50" s="78">
        <f>SUM(P38:P49)</f>
        <v>249021</v>
      </c>
      <c r="Q50" s="78"/>
      <c r="R50" s="78">
        <f>SUM(R38:R49)</f>
        <v>237574</v>
      </c>
      <c r="S50" s="78"/>
      <c r="T50" s="78">
        <f>SUM(T38:T49)</f>
        <v>209963</v>
      </c>
      <c r="U50" s="78"/>
      <c r="V50" s="78">
        <f>SUM(V38:V49)</f>
        <v>195694</v>
      </c>
      <c r="W50" s="108"/>
      <c r="X50" s="78">
        <f>SUM(X38:X49)</f>
        <v>148335</v>
      </c>
      <c r="Y50" s="108"/>
      <c r="Z50" s="78">
        <f>SUM(Z38:Z49)</f>
        <v>154218</v>
      </c>
      <c r="AA50" s="108"/>
      <c r="AB50" s="78">
        <f>SUM(AB38:AB49)</f>
        <v>161489</v>
      </c>
      <c r="AC50" s="108"/>
      <c r="AD50" s="78">
        <f>SUM(AD38:AD49)</f>
        <v>169958</v>
      </c>
      <c r="AE50" s="108"/>
      <c r="AF50" s="78">
        <f>SUM(AF38:AF49)</f>
        <v>160226</v>
      </c>
      <c r="AG50" s="108"/>
      <c r="AH50" s="78">
        <f>SUM(AH38:AH49)</f>
        <v>180843</v>
      </c>
      <c r="AI50" s="109"/>
      <c r="AJ50" s="81"/>
    </row>
    <row r="51" spans="2:36" s="18" customFormat="1" ht="21.75" customHeight="1" outlineLevel="3" x14ac:dyDescent="0.2">
      <c r="B51" s="67" t="s">
        <v>72</v>
      </c>
      <c r="C51" s="68"/>
      <c r="D51" s="69">
        <v>0</v>
      </c>
      <c r="E51" s="72"/>
      <c r="F51" s="69">
        <v>446</v>
      </c>
      <c r="G51" s="69"/>
      <c r="H51" s="69">
        <v>508</v>
      </c>
      <c r="I51" s="69"/>
      <c r="J51" s="69">
        <v>525</v>
      </c>
      <c r="K51" s="69"/>
      <c r="L51" s="69">
        <v>527</v>
      </c>
      <c r="M51" s="82"/>
      <c r="N51" s="69">
        <v>2211</v>
      </c>
      <c r="O51" s="69"/>
      <c r="P51" s="69">
        <v>2388</v>
      </c>
      <c r="Q51" s="69"/>
      <c r="R51" s="69">
        <v>2571</v>
      </c>
      <c r="S51" s="69"/>
      <c r="T51" s="69">
        <v>2581</v>
      </c>
      <c r="U51" s="69"/>
      <c r="V51" s="69">
        <v>2792</v>
      </c>
      <c r="W51" s="69"/>
      <c r="X51" s="69">
        <v>2784</v>
      </c>
      <c r="Y51" s="69"/>
      <c r="Z51" s="69">
        <v>2503</v>
      </c>
      <c r="AA51" s="69"/>
      <c r="AB51" s="69">
        <v>2674</v>
      </c>
      <c r="AC51" s="69"/>
      <c r="AD51" s="69">
        <v>2704</v>
      </c>
      <c r="AE51" s="69"/>
      <c r="AF51" s="69">
        <v>2353</v>
      </c>
      <c r="AG51" s="69"/>
      <c r="AH51" s="69">
        <v>2695</v>
      </c>
      <c r="AI51" s="105"/>
      <c r="AJ51" s="84"/>
    </row>
    <row r="52" spans="2:36" s="18" customFormat="1" ht="13.5" customHeight="1" outlineLevel="3" x14ac:dyDescent="0.2">
      <c r="B52" s="67" t="s">
        <v>16</v>
      </c>
      <c r="C52" s="68"/>
      <c r="D52" s="69">
        <v>0</v>
      </c>
      <c r="E52" s="72"/>
      <c r="F52" s="69">
        <v>0</v>
      </c>
      <c r="G52" s="69"/>
      <c r="H52" s="69">
        <v>0</v>
      </c>
      <c r="I52" s="69"/>
      <c r="J52" s="69">
        <v>0</v>
      </c>
      <c r="K52" s="69"/>
      <c r="L52" s="69">
        <v>0</v>
      </c>
      <c r="M52" s="82"/>
      <c r="N52" s="69">
        <v>14</v>
      </c>
      <c r="O52" s="69"/>
      <c r="P52" s="69">
        <v>15</v>
      </c>
      <c r="Q52" s="69"/>
      <c r="R52" s="69">
        <v>14</v>
      </c>
      <c r="S52" s="69"/>
      <c r="T52" s="69">
        <v>14</v>
      </c>
      <c r="U52" s="69"/>
      <c r="V52" s="69">
        <v>14</v>
      </c>
      <c r="W52" s="69"/>
      <c r="X52" s="69">
        <v>15</v>
      </c>
      <c r="Y52" s="69"/>
      <c r="Z52" s="69">
        <v>6</v>
      </c>
      <c r="AA52" s="69"/>
      <c r="AB52" s="69">
        <v>8</v>
      </c>
      <c r="AC52" s="69"/>
      <c r="AD52" s="69">
        <v>8</v>
      </c>
      <c r="AE52" s="69"/>
      <c r="AF52" s="69">
        <v>6</v>
      </c>
      <c r="AG52" s="69"/>
      <c r="AH52" s="69">
        <v>276</v>
      </c>
      <c r="AI52" s="105"/>
      <c r="AJ52" s="84"/>
    </row>
    <row r="53" spans="2:36" s="18" customFormat="1" ht="13.5" customHeight="1" outlineLevel="3" x14ac:dyDescent="0.2">
      <c r="B53" s="67" t="s">
        <v>62</v>
      </c>
      <c r="C53" s="68"/>
      <c r="D53" s="69">
        <v>0</v>
      </c>
      <c r="E53" s="72"/>
      <c r="F53" s="69">
        <v>0</v>
      </c>
      <c r="G53" s="69"/>
      <c r="H53" s="69">
        <v>0</v>
      </c>
      <c r="I53" s="69"/>
      <c r="J53" s="69">
        <v>0</v>
      </c>
      <c r="K53" s="69"/>
      <c r="L53" s="69">
        <v>0</v>
      </c>
      <c r="M53" s="82"/>
      <c r="N53" s="69">
        <v>0</v>
      </c>
      <c r="O53" s="69"/>
      <c r="P53" s="69">
        <v>0</v>
      </c>
      <c r="Q53" s="69"/>
      <c r="R53" s="69">
        <v>0</v>
      </c>
      <c r="S53" s="69"/>
      <c r="T53" s="69">
        <v>0</v>
      </c>
      <c r="U53" s="69"/>
      <c r="V53" s="69">
        <v>0</v>
      </c>
      <c r="W53" s="69"/>
      <c r="X53" s="69">
        <v>0</v>
      </c>
      <c r="Y53" s="69"/>
      <c r="Z53" s="69">
        <v>0</v>
      </c>
      <c r="AA53" s="69"/>
      <c r="AB53" s="69">
        <v>0</v>
      </c>
      <c r="AC53" s="69"/>
      <c r="AD53" s="69">
        <v>0</v>
      </c>
      <c r="AE53" s="69"/>
      <c r="AF53" s="69">
        <v>0</v>
      </c>
      <c r="AG53" s="69"/>
      <c r="AH53" s="69">
        <v>0</v>
      </c>
      <c r="AI53" s="105"/>
      <c r="AJ53" s="84"/>
    </row>
    <row r="54" spans="2:36" s="18" customFormat="1" ht="13.5" customHeight="1" outlineLevel="3" x14ac:dyDescent="0.2">
      <c r="B54" s="67" t="s">
        <v>65</v>
      </c>
      <c r="C54" s="68"/>
      <c r="D54" s="69">
        <v>0</v>
      </c>
      <c r="E54" s="72"/>
      <c r="F54" s="69">
        <v>0</v>
      </c>
      <c r="G54" s="69"/>
      <c r="H54" s="69">
        <v>0</v>
      </c>
      <c r="I54" s="69"/>
      <c r="J54" s="69">
        <v>0</v>
      </c>
      <c r="K54" s="69"/>
      <c r="L54" s="69">
        <v>0</v>
      </c>
      <c r="M54" s="82"/>
      <c r="N54" s="69">
        <v>0</v>
      </c>
      <c r="O54" s="69"/>
      <c r="P54" s="69">
        <v>0</v>
      </c>
      <c r="Q54" s="69"/>
      <c r="R54" s="69">
        <v>0</v>
      </c>
      <c r="S54" s="69"/>
      <c r="T54" s="69">
        <v>0</v>
      </c>
      <c r="U54" s="69"/>
      <c r="V54" s="69">
        <v>0</v>
      </c>
      <c r="W54" s="69"/>
      <c r="X54" s="69">
        <v>0</v>
      </c>
      <c r="Y54" s="69"/>
      <c r="Z54" s="69">
        <v>0</v>
      </c>
      <c r="AA54" s="69"/>
      <c r="AB54" s="69">
        <v>0</v>
      </c>
      <c r="AC54" s="69"/>
      <c r="AD54" s="69">
        <v>0</v>
      </c>
      <c r="AE54" s="69"/>
      <c r="AF54" s="69">
        <v>0</v>
      </c>
      <c r="AG54" s="69"/>
      <c r="AH54" s="69">
        <v>0</v>
      </c>
      <c r="AI54" s="105"/>
      <c r="AJ54" s="84"/>
    </row>
    <row r="55" spans="2:36" s="31" customFormat="1" ht="12.75" customHeight="1" outlineLevel="2" x14ac:dyDescent="0.25">
      <c r="B55" s="76" t="s">
        <v>18</v>
      </c>
      <c r="C55" s="77"/>
      <c r="D55" s="78">
        <f>SUM(D51:D54)</f>
        <v>0</v>
      </c>
      <c r="E55" s="79"/>
      <c r="F55" s="78">
        <f>SUM(F51:F54)</f>
        <v>446</v>
      </c>
      <c r="G55" s="78"/>
      <c r="H55" s="78">
        <f>SUM(H51:H54)</f>
        <v>508</v>
      </c>
      <c r="I55" s="78"/>
      <c r="J55" s="78">
        <f>SUM(J51:J54)</f>
        <v>525</v>
      </c>
      <c r="K55" s="78">
        <f>SUM(K51:K53)</f>
        <v>0</v>
      </c>
      <c r="L55" s="78">
        <f>SUM(L51:L54)</f>
        <v>527</v>
      </c>
      <c r="M55" s="78"/>
      <c r="N55" s="78">
        <f>SUM(N51:N54)</f>
        <v>2225</v>
      </c>
      <c r="O55" s="78"/>
      <c r="P55" s="78">
        <f>SUM(P51:P54)</f>
        <v>2403</v>
      </c>
      <c r="Q55" s="78"/>
      <c r="R55" s="78">
        <f>SUM(R51:R54)</f>
        <v>2585</v>
      </c>
      <c r="S55" s="78"/>
      <c r="T55" s="78">
        <f>SUM(T51:T54)</f>
        <v>2595</v>
      </c>
      <c r="U55" s="78"/>
      <c r="V55" s="78">
        <f>SUM(V51:V54)</f>
        <v>2806</v>
      </c>
      <c r="W55" s="108"/>
      <c r="X55" s="78">
        <f>SUM(X51:X54)</f>
        <v>2799</v>
      </c>
      <c r="Y55" s="108"/>
      <c r="Z55" s="78">
        <f>SUM(Z51:Z54)</f>
        <v>2509</v>
      </c>
      <c r="AA55" s="108"/>
      <c r="AB55" s="78">
        <f>SUM(AB51:AB54)</f>
        <v>2682</v>
      </c>
      <c r="AC55" s="108"/>
      <c r="AD55" s="78">
        <f>SUM(AD51:AD54)</f>
        <v>2712</v>
      </c>
      <c r="AE55" s="108"/>
      <c r="AF55" s="78">
        <f>SUM(AF51:AF54)</f>
        <v>2359</v>
      </c>
      <c r="AG55" s="108"/>
      <c r="AH55" s="78">
        <f>SUM(AH51:AH54)</f>
        <v>2971</v>
      </c>
      <c r="AI55" s="109"/>
      <c r="AJ55" s="85"/>
    </row>
    <row r="56" spans="2:36" s="32" customFormat="1" ht="17.25" customHeight="1" outlineLevel="1" x14ac:dyDescent="0.25">
      <c r="B56" s="86" t="s">
        <v>19</v>
      </c>
      <c r="C56" s="86"/>
      <c r="D56" s="87">
        <f>D55+D50</f>
        <v>179310</v>
      </c>
      <c r="E56" s="88"/>
      <c r="F56" s="87">
        <f>F55+F50</f>
        <v>195061</v>
      </c>
      <c r="G56" s="87"/>
      <c r="H56" s="87">
        <f>H55+H50</f>
        <v>204899</v>
      </c>
      <c r="I56" s="87"/>
      <c r="J56" s="87">
        <f>J55+J50</f>
        <v>217210</v>
      </c>
      <c r="K56" s="87"/>
      <c r="L56" s="87">
        <f>L55+L50</f>
        <v>231717</v>
      </c>
      <c r="M56" s="87"/>
      <c r="N56" s="87">
        <f>N55+N50</f>
        <v>266153</v>
      </c>
      <c r="O56" s="87"/>
      <c r="P56" s="87">
        <f>P55+P50</f>
        <v>251424</v>
      </c>
      <c r="Q56" s="87"/>
      <c r="R56" s="87">
        <f>R55+R50</f>
        <v>240159</v>
      </c>
      <c r="S56" s="87"/>
      <c r="T56" s="87">
        <f>T55+T50</f>
        <v>212558</v>
      </c>
      <c r="U56" s="87"/>
      <c r="V56" s="87">
        <f>V55+V50</f>
        <v>198500</v>
      </c>
      <c r="W56" s="87"/>
      <c r="X56" s="87">
        <f>X55+X50</f>
        <v>151134</v>
      </c>
      <c r="Y56" s="87"/>
      <c r="Z56" s="87">
        <f>Z55+Z50</f>
        <v>156727</v>
      </c>
      <c r="AA56" s="87"/>
      <c r="AB56" s="87">
        <f>AB55+AB50</f>
        <v>164171</v>
      </c>
      <c r="AC56" s="87"/>
      <c r="AD56" s="87">
        <f>AD55+AD50</f>
        <v>172670</v>
      </c>
      <c r="AE56" s="87"/>
      <c r="AF56" s="87">
        <f>AF55+AF50</f>
        <v>162585</v>
      </c>
      <c r="AG56" s="87"/>
      <c r="AH56" s="87">
        <f>AH55+AH50</f>
        <v>183814</v>
      </c>
      <c r="AI56" s="110"/>
      <c r="AJ56" s="90"/>
    </row>
    <row r="57" spans="2:36" s="18" customFormat="1" ht="20.25" customHeight="1" outlineLevel="3" x14ac:dyDescent="0.2">
      <c r="B57" s="67" t="s">
        <v>20</v>
      </c>
      <c r="C57" s="68"/>
      <c r="D57" s="69">
        <v>14733</v>
      </c>
      <c r="E57" s="70"/>
      <c r="F57" s="69">
        <v>14698</v>
      </c>
      <c r="G57" s="69"/>
      <c r="H57" s="69">
        <v>15645</v>
      </c>
      <c r="I57" s="69"/>
      <c r="J57" s="69">
        <v>17364</v>
      </c>
      <c r="K57" s="69"/>
      <c r="L57" s="69">
        <v>7972</v>
      </c>
      <c r="M57" s="69"/>
      <c r="N57" s="69">
        <v>4568</v>
      </c>
      <c r="O57" s="69"/>
      <c r="P57" s="69">
        <v>1878</v>
      </c>
      <c r="Q57" s="69"/>
      <c r="R57" s="69">
        <v>5152</v>
      </c>
      <c r="S57" s="69"/>
      <c r="T57" s="69">
        <v>3410</v>
      </c>
      <c r="U57" s="69"/>
      <c r="V57" s="69">
        <v>4040</v>
      </c>
      <c r="W57" s="69"/>
      <c r="X57" s="69">
        <v>5233</v>
      </c>
      <c r="Y57" s="69"/>
      <c r="Z57" s="69">
        <v>5676</v>
      </c>
      <c r="AA57" s="69"/>
      <c r="AB57" s="69">
        <v>3472</v>
      </c>
      <c r="AC57" s="69"/>
      <c r="AD57" s="69">
        <v>5093</v>
      </c>
      <c r="AE57" s="69"/>
      <c r="AF57" s="69">
        <v>7183</v>
      </c>
      <c r="AG57" s="69"/>
      <c r="AH57" s="69">
        <v>7027</v>
      </c>
      <c r="AI57" s="105"/>
      <c r="AJ57" s="84"/>
    </row>
    <row r="58" spans="2:36" s="18" customFormat="1" ht="12" outlineLevel="3" x14ac:dyDescent="0.2">
      <c r="B58" s="67" t="s">
        <v>21</v>
      </c>
      <c r="C58" s="68"/>
      <c r="D58" s="69">
        <v>94567</v>
      </c>
      <c r="E58" s="70"/>
      <c r="F58" s="69">
        <v>93607</v>
      </c>
      <c r="G58" s="69"/>
      <c r="H58" s="69">
        <v>94802</v>
      </c>
      <c r="I58" s="69"/>
      <c r="J58" s="69">
        <v>66330</v>
      </c>
      <c r="K58" s="69"/>
      <c r="L58" s="69">
        <v>69053</v>
      </c>
      <c r="M58" s="69"/>
      <c r="N58" s="69">
        <v>63605</v>
      </c>
      <c r="O58" s="69"/>
      <c r="P58" s="69">
        <v>50824</v>
      </c>
      <c r="Q58" s="69"/>
      <c r="R58" s="69">
        <v>45547</v>
      </c>
      <c r="S58" s="69"/>
      <c r="T58" s="69">
        <v>51127</v>
      </c>
      <c r="U58" s="69"/>
      <c r="V58" s="69">
        <v>47726</v>
      </c>
      <c r="W58" s="69"/>
      <c r="X58" s="69">
        <v>46753</v>
      </c>
      <c r="Y58" s="69"/>
      <c r="Z58" s="69">
        <v>39292</v>
      </c>
      <c r="AA58" s="69"/>
      <c r="AB58" s="69">
        <v>36042</v>
      </c>
      <c r="AC58" s="69"/>
      <c r="AD58" s="69">
        <v>39528</v>
      </c>
      <c r="AE58" s="69"/>
      <c r="AF58" s="69">
        <v>33328</v>
      </c>
      <c r="AG58" s="69"/>
      <c r="AH58" s="69">
        <v>32565</v>
      </c>
      <c r="AI58" s="105"/>
      <c r="AJ58" s="84"/>
    </row>
    <row r="59" spans="2:36" outlineLevel="2" x14ac:dyDescent="0.25">
      <c r="B59" s="76" t="s">
        <v>22</v>
      </c>
      <c r="C59" s="77"/>
      <c r="D59" s="78">
        <f>SUM(D57:D58)</f>
        <v>109300</v>
      </c>
      <c r="E59" s="79"/>
      <c r="F59" s="78">
        <f>SUM(F57:F58)</f>
        <v>108305</v>
      </c>
      <c r="G59" s="78"/>
      <c r="H59" s="78">
        <f>SUM(H57:H58)</f>
        <v>110447</v>
      </c>
      <c r="I59" s="78"/>
      <c r="J59" s="78">
        <f>SUM(J57:J58)</f>
        <v>83694</v>
      </c>
      <c r="K59" s="78"/>
      <c r="L59" s="78">
        <f>SUM(L57:L58)</f>
        <v>77025</v>
      </c>
      <c r="M59" s="78"/>
      <c r="N59" s="78">
        <f>SUM(N57:N58)</f>
        <v>68173</v>
      </c>
      <c r="O59" s="78"/>
      <c r="P59" s="78">
        <f>SUM(P57:P58)</f>
        <v>52702</v>
      </c>
      <c r="Q59" s="78"/>
      <c r="R59" s="78">
        <f>SUM(R57:R58)</f>
        <v>50699</v>
      </c>
      <c r="S59" s="78"/>
      <c r="T59" s="78">
        <f>SUM(T57:T58)</f>
        <v>54537</v>
      </c>
      <c r="U59" s="78"/>
      <c r="V59" s="78">
        <f>SUM(V57:V58)</f>
        <v>51766</v>
      </c>
      <c r="W59" s="108"/>
      <c r="X59" s="78">
        <f>SUM(X57:X58)</f>
        <v>51986</v>
      </c>
      <c r="Y59" s="108"/>
      <c r="Z59" s="78">
        <f>SUM(Z57:Z58)</f>
        <v>44968</v>
      </c>
      <c r="AA59" s="108"/>
      <c r="AB59" s="78">
        <f>SUM(AB57:AB58)</f>
        <v>39514</v>
      </c>
      <c r="AC59" s="108"/>
      <c r="AD59" s="78">
        <f>SUM(AD57:AD58)</f>
        <v>44621</v>
      </c>
      <c r="AE59" s="108"/>
      <c r="AF59" s="78">
        <f>SUM(AF57:AF58)</f>
        <v>40511</v>
      </c>
      <c r="AG59" s="108"/>
      <c r="AH59" s="78">
        <f>SUM(AH57:AH58)</f>
        <v>39592</v>
      </c>
      <c r="AI59" s="109"/>
      <c r="AJ59" s="53"/>
    </row>
    <row r="60" spans="2:36" s="18" customFormat="1" ht="18.75" customHeight="1" outlineLevel="3" x14ac:dyDescent="0.2">
      <c r="B60" s="67" t="s">
        <v>23</v>
      </c>
      <c r="C60" s="68"/>
      <c r="D60" s="69">
        <v>0</v>
      </c>
      <c r="E60" s="72"/>
      <c r="F60" s="69">
        <v>0</v>
      </c>
      <c r="G60" s="69"/>
      <c r="H60" s="69">
        <v>0</v>
      </c>
      <c r="I60" s="69"/>
      <c r="J60" s="69">
        <v>0</v>
      </c>
      <c r="K60" s="69"/>
      <c r="L60" s="69">
        <v>0</v>
      </c>
      <c r="M60" s="82"/>
      <c r="N60" s="69">
        <v>0</v>
      </c>
      <c r="O60" s="69"/>
      <c r="P60" s="69">
        <v>0</v>
      </c>
      <c r="Q60" s="69"/>
      <c r="R60" s="69">
        <v>0</v>
      </c>
      <c r="S60" s="69"/>
      <c r="T60" s="69">
        <v>0</v>
      </c>
      <c r="U60" s="69"/>
      <c r="V60" s="69">
        <v>0</v>
      </c>
      <c r="W60" s="82"/>
      <c r="X60" s="69">
        <v>0</v>
      </c>
      <c r="Y60" s="82"/>
      <c r="Z60" s="69">
        <v>0</v>
      </c>
      <c r="AA60" s="82"/>
      <c r="AB60" s="69">
        <v>0</v>
      </c>
      <c r="AC60" s="82"/>
      <c r="AD60" s="69">
        <v>0</v>
      </c>
      <c r="AE60" s="82"/>
      <c r="AF60" s="69">
        <v>0</v>
      </c>
      <c r="AG60" s="82"/>
      <c r="AH60" s="69">
        <v>0</v>
      </c>
      <c r="AI60" s="105"/>
      <c r="AJ60" s="84"/>
    </row>
    <row r="61" spans="2:36" s="18" customFormat="1" ht="12" outlineLevel="3" x14ac:dyDescent="0.2">
      <c r="B61" s="67" t="s">
        <v>24</v>
      </c>
      <c r="C61" s="68"/>
      <c r="D61" s="69">
        <v>0</v>
      </c>
      <c r="E61" s="70"/>
      <c r="F61" s="69">
        <v>0</v>
      </c>
      <c r="G61" s="69"/>
      <c r="H61" s="69">
        <v>0</v>
      </c>
      <c r="I61" s="69"/>
      <c r="J61" s="69">
        <v>0</v>
      </c>
      <c r="K61" s="69"/>
      <c r="L61" s="69">
        <v>0</v>
      </c>
      <c r="M61" s="69"/>
      <c r="N61" s="69">
        <v>0</v>
      </c>
      <c r="O61" s="69"/>
      <c r="P61" s="69">
        <v>0</v>
      </c>
      <c r="Q61" s="69"/>
      <c r="R61" s="69">
        <v>0</v>
      </c>
      <c r="S61" s="69"/>
      <c r="T61" s="69">
        <v>0</v>
      </c>
      <c r="U61" s="69"/>
      <c r="V61" s="69">
        <v>0</v>
      </c>
      <c r="W61" s="69"/>
      <c r="X61" s="69">
        <v>0</v>
      </c>
      <c r="Y61" s="69"/>
      <c r="Z61" s="69">
        <v>0</v>
      </c>
      <c r="AA61" s="69"/>
      <c r="AB61" s="69">
        <v>0</v>
      </c>
      <c r="AC61" s="69"/>
      <c r="AD61" s="69">
        <v>0</v>
      </c>
      <c r="AE61" s="69"/>
      <c r="AF61" s="69">
        <v>0</v>
      </c>
      <c r="AG61" s="69"/>
      <c r="AH61" s="69">
        <v>0</v>
      </c>
      <c r="AI61" s="105"/>
      <c r="AJ61" s="84"/>
    </row>
    <row r="62" spans="2:36" s="18" customFormat="1" ht="14.4" outlineLevel="3" x14ac:dyDescent="0.2">
      <c r="B62" s="67" t="s">
        <v>66</v>
      </c>
      <c r="C62" s="68"/>
      <c r="D62" s="69">
        <v>0</v>
      </c>
      <c r="E62" s="70"/>
      <c r="F62" s="69">
        <v>0</v>
      </c>
      <c r="G62" s="69"/>
      <c r="H62" s="69">
        <v>0</v>
      </c>
      <c r="I62" s="69"/>
      <c r="J62" s="69">
        <v>0</v>
      </c>
      <c r="K62" s="69"/>
      <c r="L62" s="69">
        <v>0</v>
      </c>
      <c r="M62" s="69"/>
      <c r="N62" s="69">
        <v>0</v>
      </c>
      <c r="O62" s="69"/>
      <c r="P62" s="69">
        <v>0</v>
      </c>
      <c r="Q62" s="69"/>
      <c r="R62" s="69">
        <v>0</v>
      </c>
      <c r="S62" s="69"/>
      <c r="T62" s="69">
        <v>0</v>
      </c>
      <c r="U62" s="69"/>
      <c r="V62" s="69">
        <v>0</v>
      </c>
      <c r="W62" s="69"/>
      <c r="X62" s="69">
        <v>0</v>
      </c>
      <c r="Y62" s="69"/>
      <c r="Z62" s="69">
        <v>0</v>
      </c>
      <c r="AA62" s="69"/>
      <c r="AB62" s="69">
        <v>0</v>
      </c>
      <c r="AC62" s="69"/>
      <c r="AD62" s="69">
        <v>0</v>
      </c>
      <c r="AE62" s="69"/>
      <c r="AF62" s="69">
        <v>0</v>
      </c>
      <c r="AG62" s="69"/>
      <c r="AH62" s="69">
        <v>0</v>
      </c>
      <c r="AI62" s="105"/>
      <c r="AJ62" s="84"/>
    </row>
    <row r="63" spans="2:36" s="18" customFormat="1" ht="14.4" outlineLevel="3" x14ac:dyDescent="0.2">
      <c r="B63" s="67" t="s">
        <v>67</v>
      </c>
      <c r="C63" s="68"/>
      <c r="D63" s="69">
        <v>0</v>
      </c>
      <c r="E63" s="70"/>
      <c r="F63" s="69">
        <v>0</v>
      </c>
      <c r="G63" s="69"/>
      <c r="H63" s="69">
        <v>0</v>
      </c>
      <c r="I63" s="69"/>
      <c r="J63" s="69">
        <v>0</v>
      </c>
      <c r="K63" s="69"/>
      <c r="L63" s="69">
        <v>0</v>
      </c>
      <c r="M63" s="69"/>
      <c r="N63" s="69">
        <v>0</v>
      </c>
      <c r="O63" s="69"/>
      <c r="P63" s="69">
        <v>0</v>
      </c>
      <c r="Q63" s="69"/>
      <c r="R63" s="69">
        <v>0</v>
      </c>
      <c r="S63" s="69"/>
      <c r="T63" s="69">
        <v>0</v>
      </c>
      <c r="U63" s="69"/>
      <c r="V63" s="69">
        <v>0</v>
      </c>
      <c r="W63" s="69"/>
      <c r="X63" s="69">
        <v>0</v>
      </c>
      <c r="Y63" s="69"/>
      <c r="Z63" s="69">
        <v>0</v>
      </c>
      <c r="AA63" s="69"/>
      <c r="AB63" s="69">
        <v>0</v>
      </c>
      <c r="AC63" s="69"/>
      <c r="AD63" s="69">
        <v>0</v>
      </c>
      <c r="AE63" s="69"/>
      <c r="AF63" s="69">
        <v>0</v>
      </c>
      <c r="AG63" s="69"/>
      <c r="AH63" s="69">
        <v>0</v>
      </c>
      <c r="AI63" s="105"/>
      <c r="AJ63" s="84"/>
    </row>
    <row r="64" spans="2:36" s="18" customFormat="1" ht="14.4" outlineLevel="3" x14ac:dyDescent="0.2">
      <c r="B64" s="67" t="s">
        <v>68</v>
      </c>
      <c r="C64" s="68"/>
      <c r="D64" s="69">
        <v>0</v>
      </c>
      <c r="E64" s="70"/>
      <c r="F64" s="69">
        <v>0</v>
      </c>
      <c r="G64" s="69"/>
      <c r="H64" s="69">
        <v>0</v>
      </c>
      <c r="I64" s="69"/>
      <c r="J64" s="69">
        <v>0</v>
      </c>
      <c r="K64" s="69"/>
      <c r="L64" s="69">
        <v>0</v>
      </c>
      <c r="M64" s="69"/>
      <c r="N64" s="69">
        <v>0</v>
      </c>
      <c r="O64" s="69"/>
      <c r="P64" s="69">
        <v>0</v>
      </c>
      <c r="Q64" s="69"/>
      <c r="R64" s="69">
        <v>0</v>
      </c>
      <c r="S64" s="69"/>
      <c r="T64" s="69">
        <v>0</v>
      </c>
      <c r="U64" s="69"/>
      <c r="V64" s="69">
        <v>0</v>
      </c>
      <c r="W64" s="69"/>
      <c r="X64" s="69">
        <v>0</v>
      </c>
      <c r="Y64" s="69"/>
      <c r="Z64" s="69">
        <v>0</v>
      </c>
      <c r="AA64" s="69"/>
      <c r="AB64" s="69">
        <v>0</v>
      </c>
      <c r="AC64" s="69"/>
      <c r="AD64" s="69">
        <v>0</v>
      </c>
      <c r="AE64" s="69"/>
      <c r="AF64" s="69">
        <v>0</v>
      </c>
      <c r="AG64" s="69"/>
      <c r="AH64" s="69">
        <v>0</v>
      </c>
      <c r="AI64" s="105"/>
      <c r="AJ64" s="84"/>
    </row>
    <row r="65" spans="2:50" s="18" customFormat="1" ht="14.4" outlineLevel="3" x14ac:dyDescent="0.2">
      <c r="B65" s="67" t="s">
        <v>69</v>
      </c>
      <c r="C65" s="68"/>
      <c r="D65" s="69">
        <v>0</v>
      </c>
      <c r="E65" s="70"/>
      <c r="F65" s="69">
        <v>0</v>
      </c>
      <c r="G65" s="69"/>
      <c r="H65" s="69">
        <v>0</v>
      </c>
      <c r="I65" s="69"/>
      <c r="J65" s="69">
        <v>0</v>
      </c>
      <c r="K65" s="69"/>
      <c r="L65" s="69">
        <v>0</v>
      </c>
      <c r="M65" s="69"/>
      <c r="N65" s="69">
        <v>0</v>
      </c>
      <c r="O65" s="69"/>
      <c r="P65" s="69">
        <v>0</v>
      </c>
      <c r="Q65" s="69"/>
      <c r="R65" s="69">
        <v>0</v>
      </c>
      <c r="S65" s="69"/>
      <c r="T65" s="69">
        <v>0</v>
      </c>
      <c r="U65" s="69"/>
      <c r="V65" s="69">
        <v>0</v>
      </c>
      <c r="W65" s="69"/>
      <c r="X65" s="69">
        <v>0</v>
      </c>
      <c r="Y65" s="69"/>
      <c r="Z65" s="69">
        <v>0</v>
      </c>
      <c r="AA65" s="69"/>
      <c r="AB65" s="69">
        <v>0</v>
      </c>
      <c r="AC65" s="69"/>
      <c r="AD65" s="69">
        <v>0</v>
      </c>
      <c r="AE65" s="69"/>
      <c r="AF65" s="69">
        <v>0</v>
      </c>
      <c r="AG65" s="69"/>
      <c r="AH65" s="69">
        <v>0</v>
      </c>
      <c r="AI65" s="105"/>
      <c r="AJ65" s="84"/>
    </row>
    <row r="66" spans="2:50" ht="12.75" customHeight="1" outlineLevel="2" x14ac:dyDescent="0.25">
      <c r="B66" s="76" t="s">
        <v>25</v>
      </c>
      <c r="C66" s="77"/>
      <c r="D66" s="78">
        <f>SUM(D60:D65)</f>
        <v>0</v>
      </c>
      <c r="E66" s="79"/>
      <c r="F66" s="78">
        <f>SUM(F60:F65)</f>
        <v>0</v>
      </c>
      <c r="G66" s="78"/>
      <c r="H66" s="78">
        <f>SUM(H60:H65)</f>
        <v>0</v>
      </c>
      <c r="I66" s="78"/>
      <c r="J66" s="78">
        <f>SUM(J60:J65)</f>
        <v>0</v>
      </c>
      <c r="K66" s="78"/>
      <c r="L66" s="78">
        <f>SUM(L60:L65)</f>
        <v>0</v>
      </c>
      <c r="M66" s="78"/>
      <c r="N66" s="78">
        <f>SUM(N60:N65)</f>
        <v>0</v>
      </c>
      <c r="O66" s="78"/>
      <c r="P66" s="78">
        <f>SUM(P60:P65)</f>
        <v>0</v>
      </c>
      <c r="Q66" s="78"/>
      <c r="R66" s="78">
        <f>SUM(R60:R65)</f>
        <v>0</v>
      </c>
      <c r="S66" s="78"/>
      <c r="T66" s="78">
        <f>SUM(T60:T65)</f>
        <v>0</v>
      </c>
      <c r="U66" s="78"/>
      <c r="V66" s="78">
        <v>0</v>
      </c>
      <c r="W66" s="78"/>
      <c r="X66" s="78">
        <v>0</v>
      </c>
      <c r="Y66" s="78"/>
      <c r="Z66" s="78">
        <v>0</v>
      </c>
      <c r="AA66" s="78"/>
      <c r="AB66" s="78">
        <v>0</v>
      </c>
      <c r="AC66" s="78"/>
      <c r="AD66" s="78">
        <v>0</v>
      </c>
      <c r="AE66" s="78"/>
      <c r="AF66" s="78">
        <v>0</v>
      </c>
      <c r="AG66" s="78"/>
      <c r="AH66" s="78">
        <v>0</v>
      </c>
      <c r="AI66" s="109"/>
      <c r="AJ66" s="53"/>
    </row>
    <row r="67" spans="2:50" s="33" customFormat="1" ht="17.25" customHeight="1" outlineLevel="1" x14ac:dyDescent="0.25">
      <c r="B67" s="86" t="s">
        <v>26</v>
      </c>
      <c r="C67" s="86"/>
      <c r="D67" s="87">
        <f>D66+D59</f>
        <v>109300</v>
      </c>
      <c r="E67" s="88"/>
      <c r="F67" s="87">
        <f>F66+F59</f>
        <v>108305</v>
      </c>
      <c r="G67" s="87"/>
      <c r="H67" s="87">
        <f>H66+H59</f>
        <v>110447</v>
      </c>
      <c r="I67" s="87"/>
      <c r="J67" s="87">
        <f>J66+J59</f>
        <v>83694</v>
      </c>
      <c r="K67" s="87"/>
      <c r="L67" s="87">
        <f>L66+L59</f>
        <v>77025</v>
      </c>
      <c r="M67" s="87"/>
      <c r="N67" s="87">
        <f>N66+N59</f>
        <v>68173</v>
      </c>
      <c r="O67" s="87"/>
      <c r="P67" s="87">
        <f>P66+P59</f>
        <v>52702</v>
      </c>
      <c r="Q67" s="87"/>
      <c r="R67" s="87">
        <f>R66+R59</f>
        <v>50699</v>
      </c>
      <c r="S67" s="87"/>
      <c r="T67" s="87">
        <f>T66+T59</f>
        <v>54537</v>
      </c>
      <c r="U67" s="87"/>
      <c r="V67" s="87">
        <f>V66+V59</f>
        <v>51766</v>
      </c>
      <c r="W67" s="87"/>
      <c r="X67" s="87">
        <f>X66+X59</f>
        <v>51986</v>
      </c>
      <c r="Y67" s="87"/>
      <c r="Z67" s="87">
        <f>Z66+Z59</f>
        <v>44968</v>
      </c>
      <c r="AA67" s="87"/>
      <c r="AB67" s="87">
        <f>AB66+AB59</f>
        <v>39514</v>
      </c>
      <c r="AC67" s="87"/>
      <c r="AD67" s="87">
        <f>AD66+AD59</f>
        <v>44621</v>
      </c>
      <c r="AE67" s="87"/>
      <c r="AF67" s="87">
        <f>AF66+AF59</f>
        <v>40511</v>
      </c>
      <c r="AG67" s="87"/>
      <c r="AH67" s="87">
        <f>AH66+AH59</f>
        <v>39592</v>
      </c>
      <c r="AI67" s="110"/>
      <c r="AJ67" s="91"/>
    </row>
    <row r="68" spans="2:50" s="34" customFormat="1" ht="20.25" customHeight="1" x14ac:dyDescent="0.3">
      <c r="B68" s="111" t="s">
        <v>30</v>
      </c>
      <c r="C68" s="112"/>
      <c r="D68" s="113">
        <f>D67+D56</f>
        <v>288610</v>
      </c>
      <c r="E68" s="114"/>
      <c r="F68" s="113">
        <f>F67+F56</f>
        <v>303366</v>
      </c>
      <c r="G68" s="113"/>
      <c r="H68" s="113">
        <f>H67+H56</f>
        <v>315346</v>
      </c>
      <c r="I68" s="113"/>
      <c r="J68" s="113">
        <f>J67+J56</f>
        <v>300904</v>
      </c>
      <c r="K68" s="113"/>
      <c r="L68" s="113">
        <f>L67+L56</f>
        <v>308742</v>
      </c>
      <c r="M68" s="113"/>
      <c r="N68" s="113">
        <f>N67+N56</f>
        <v>334326</v>
      </c>
      <c r="O68" s="113"/>
      <c r="P68" s="113">
        <f>P67+P56</f>
        <v>304126</v>
      </c>
      <c r="Q68" s="113"/>
      <c r="R68" s="113">
        <f>R67+R56</f>
        <v>290858</v>
      </c>
      <c r="S68" s="113"/>
      <c r="T68" s="113">
        <f>T67+T56</f>
        <v>267095</v>
      </c>
      <c r="U68" s="113"/>
      <c r="V68" s="113">
        <f>V67+V56</f>
        <v>250266</v>
      </c>
      <c r="W68" s="113"/>
      <c r="X68" s="113">
        <f>X67+X56</f>
        <v>203120</v>
      </c>
      <c r="Y68" s="113"/>
      <c r="Z68" s="113">
        <f>Z67+Z56</f>
        <v>201695</v>
      </c>
      <c r="AA68" s="113"/>
      <c r="AB68" s="113">
        <f>AB67+AB56</f>
        <v>203685</v>
      </c>
      <c r="AC68" s="113"/>
      <c r="AD68" s="113">
        <f>AD67+AD56</f>
        <v>217291</v>
      </c>
      <c r="AE68" s="113"/>
      <c r="AF68" s="113">
        <f>AF67+AF56</f>
        <v>203096</v>
      </c>
      <c r="AG68" s="113"/>
      <c r="AH68" s="113">
        <f>AH67+AH56</f>
        <v>223406</v>
      </c>
      <c r="AI68" s="115"/>
      <c r="AJ68" s="116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</row>
    <row r="69" spans="2:50" s="34" customFormat="1" ht="3" customHeight="1" x14ac:dyDescent="0.3">
      <c r="B69" s="117"/>
      <c r="C69" s="118"/>
      <c r="D69" s="119"/>
      <c r="E69" s="120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97"/>
    </row>
    <row r="70" spans="2:50" ht="19.5" customHeight="1" outlineLevel="3" x14ac:dyDescent="0.25">
      <c r="B70" s="102" t="s">
        <v>2</v>
      </c>
      <c r="C70" s="103"/>
      <c r="D70" s="74">
        <v>23764</v>
      </c>
      <c r="E70" s="104"/>
      <c r="F70" s="74">
        <v>21002</v>
      </c>
      <c r="G70" s="74"/>
      <c r="H70" s="74">
        <v>24398</v>
      </c>
      <c r="I70" s="74"/>
      <c r="J70" s="74">
        <v>26928</v>
      </c>
      <c r="K70" s="74"/>
      <c r="L70" s="74">
        <v>31550</v>
      </c>
      <c r="M70" s="74"/>
      <c r="N70" s="74">
        <v>34764.33</v>
      </c>
      <c r="O70" s="74"/>
      <c r="P70" s="74">
        <v>35829.910000000003</v>
      </c>
      <c r="Q70" s="74"/>
      <c r="R70" s="74">
        <v>36729.78</v>
      </c>
      <c r="S70" s="74"/>
      <c r="T70" s="74">
        <v>33299.42</v>
      </c>
      <c r="U70" s="74"/>
      <c r="V70" s="74">
        <v>33000.800000000003</v>
      </c>
      <c r="W70" s="74"/>
      <c r="X70" s="74">
        <v>29443.29</v>
      </c>
      <c r="Y70" s="74"/>
      <c r="Z70" s="74">
        <v>27155.350000000002</v>
      </c>
      <c r="AA70" s="74"/>
      <c r="AB70" s="74">
        <v>27336.19000000001</v>
      </c>
      <c r="AC70" s="74"/>
      <c r="AD70" s="74">
        <v>28263.75</v>
      </c>
      <c r="AE70" s="74"/>
      <c r="AF70" s="74">
        <v>30679.63</v>
      </c>
      <c r="AG70" s="74"/>
      <c r="AH70" s="74">
        <v>33310.6</v>
      </c>
      <c r="AI70" s="121"/>
      <c r="AJ70" s="75"/>
    </row>
    <row r="71" spans="2:50" ht="13.5" customHeight="1" outlineLevel="3" x14ac:dyDescent="0.25">
      <c r="B71" s="67" t="s">
        <v>3</v>
      </c>
      <c r="C71" s="68"/>
      <c r="D71" s="69">
        <v>1159</v>
      </c>
      <c r="E71" s="70"/>
      <c r="F71" s="69">
        <v>1395</v>
      </c>
      <c r="G71" s="69"/>
      <c r="H71" s="69">
        <v>1909</v>
      </c>
      <c r="I71" s="69"/>
      <c r="J71" s="69">
        <v>2314</v>
      </c>
      <c r="K71" s="69"/>
      <c r="L71" s="69">
        <v>2448</v>
      </c>
      <c r="M71" s="69"/>
      <c r="N71" s="69">
        <v>2754</v>
      </c>
      <c r="O71" s="69"/>
      <c r="P71" s="69">
        <v>2389.59</v>
      </c>
      <c r="Q71" s="69"/>
      <c r="R71" s="69">
        <v>2154.13</v>
      </c>
      <c r="S71" s="69"/>
      <c r="T71" s="69">
        <v>2192.3200000000002</v>
      </c>
      <c r="U71" s="69"/>
      <c r="V71" s="69">
        <v>2004.06</v>
      </c>
      <c r="W71" s="69"/>
      <c r="X71" s="69">
        <v>1706.08</v>
      </c>
      <c r="Y71" s="69"/>
      <c r="Z71" s="69">
        <v>2448.9</v>
      </c>
      <c r="AA71" s="69"/>
      <c r="AB71" s="69">
        <v>1780.4299999999998</v>
      </c>
      <c r="AC71" s="69"/>
      <c r="AD71" s="69">
        <v>580.30999999999995</v>
      </c>
      <c r="AE71" s="69"/>
      <c r="AF71" s="69">
        <v>326.5</v>
      </c>
      <c r="AG71" s="69"/>
      <c r="AH71" s="69">
        <v>237.21</v>
      </c>
      <c r="AI71" s="121"/>
      <c r="AJ71" s="75"/>
    </row>
    <row r="72" spans="2:50" ht="13.5" customHeight="1" outlineLevel="3" x14ac:dyDescent="0.25">
      <c r="B72" s="67" t="s">
        <v>4</v>
      </c>
      <c r="C72" s="68"/>
      <c r="D72" s="69">
        <v>2965</v>
      </c>
      <c r="E72" s="70"/>
      <c r="F72" s="69">
        <v>3208</v>
      </c>
      <c r="G72" s="69"/>
      <c r="H72" s="69">
        <v>3539</v>
      </c>
      <c r="I72" s="69"/>
      <c r="J72" s="69">
        <v>3496</v>
      </c>
      <c r="K72" s="69"/>
      <c r="L72" s="69">
        <v>3560</v>
      </c>
      <c r="M72" s="69"/>
      <c r="N72" s="69">
        <v>3720</v>
      </c>
      <c r="O72" s="69"/>
      <c r="P72" s="69">
        <v>4114.5600000000004</v>
      </c>
      <c r="Q72" s="69"/>
      <c r="R72" s="69">
        <v>4775.26</v>
      </c>
      <c r="S72" s="69"/>
      <c r="T72" s="69">
        <v>3563.02</v>
      </c>
      <c r="U72" s="69"/>
      <c r="V72" s="69">
        <v>2506.63</v>
      </c>
      <c r="W72" s="69"/>
      <c r="X72" s="69">
        <v>3165.1099999999997</v>
      </c>
      <c r="Y72" s="69"/>
      <c r="Z72" s="69">
        <v>3122.15</v>
      </c>
      <c r="AA72" s="69"/>
      <c r="AB72" s="69">
        <v>3240.55</v>
      </c>
      <c r="AC72" s="69"/>
      <c r="AD72" s="69">
        <v>4046.89</v>
      </c>
      <c r="AE72" s="69"/>
      <c r="AF72" s="69">
        <v>3844.56</v>
      </c>
      <c r="AG72" s="69"/>
      <c r="AH72" s="69">
        <v>3739.38</v>
      </c>
      <c r="AI72" s="121"/>
      <c r="AJ72" s="75"/>
    </row>
    <row r="73" spans="2:50" ht="13.5" customHeight="1" outlineLevel="3" x14ac:dyDescent="0.25">
      <c r="B73" s="67" t="s">
        <v>5</v>
      </c>
      <c r="C73" s="68"/>
      <c r="D73" s="69">
        <v>37027</v>
      </c>
      <c r="E73" s="70"/>
      <c r="F73" s="69">
        <v>35120</v>
      </c>
      <c r="G73" s="69"/>
      <c r="H73" s="69">
        <v>32710</v>
      </c>
      <c r="I73" s="69"/>
      <c r="J73" s="69">
        <v>35803.5</v>
      </c>
      <c r="K73" s="69"/>
      <c r="L73" s="69">
        <v>40993.33</v>
      </c>
      <c r="M73" s="69"/>
      <c r="N73" s="69">
        <v>44196.480000000003</v>
      </c>
      <c r="O73" s="69"/>
      <c r="P73" s="69">
        <v>44482.8</v>
      </c>
      <c r="Q73" s="69"/>
      <c r="R73" s="69">
        <v>39770.03</v>
      </c>
      <c r="S73" s="69"/>
      <c r="T73" s="69">
        <v>34124.9</v>
      </c>
      <c r="U73" s="69"/>
      <c r="V73" s="69">
        <v>32733.239999999998</v>
      </c>
      <c r="W73" s="69"/>
      <c r="X73" s="69">
        <v>28736.87</v>
      </c>
      <c r="Y73" s="69"/>
      <c r="Z73" s="69">
        <v>27407.470000000012</v>
      </c>
      <c r="AA73" s="69"/>
      <c r="AB73" s="69">
        <v>25190.31</v>
      </c>
      <c r="AC73" s="69"/>
      <c r="AD73" s="69">
        <v>23978.23000000001</v>
      </c>
      <c r="AE73" s="69"/>
      <c r="AF73" s="69">
        <v>26536.229999999989</v>
      </c>
      <c r="AG73" s="69"/>
      <c r="AH73" s="69">
        <v>26537.040000000001</v>
      </c>
      <c r="AI73" s="121"/>
      <c r="AJ73" s="53"/>
    </row>
    <row r="74" spans="2:50" ht="13.5" customHeight="1" outlineLevel="3" x14ac:dyDescent="0.25">
      <c r="B74" s="67" t="s">
        <v>31</v>
      </c>
      <c r="C74" s="68"/>
      <c r="D74" s="69">
        <v>11888</v>
      </c>
      <c r="E74" s="70"/>
      <c r="F74" s="69">
        <v>11140</v>
      </c>
      <c r="G74" s="69"/>
      <c r="H74" s="69">
        <v>8150</v>
      </c>
      <c r="I74" s="69"/>
      <c r="J74" s="69">
        <v>6253</v>
      </c>
      <c r="K74" s="69"/>
      <c r="L74" s="69">
        <v>6201</v>
      </c>
      <c r="M74" s="69"/>
      <c r="N74" s="69">
        <v>5901</v>
      </c>
      <c r="O74" s="69"/>
      <c r="P74" s="69">
        <v>5203.08</v>
      </c>
      <c r="Q74" s="69"/>
      <c r="R74" s="69">
        <v>1890.17</v>
      </c>
      <c r="S74" s="69"/>
      <c r="T74" s="69">
        <v>1494.3</v>
      </c>
      <c r="U74" s="69"/>
      <c r="V74" s="69">
        <v>1619.13</v>
      </c>
      <c r="W74" s="69"/>
      <c r="X74" s="69">
        <v>1559.62</v>
      </c>
      <c r="Y74" s="69"/>
      <c r="Z74" s="69">
        <v>1473.63</v>
      </c>
      <c r="AA74" s="69"/>
      <c r="AB74" s="69">
        <v>1921.2600000000002</v>
      </c>
      <c r="AC74" s="69"/>
      <c r="AD74" s="69">
        <v>1560.03</v>
      </c>
      <c r="AE74" s="69"/>
      <c r="AF74" s="69">
        <v>1576.94</v>
      </c>
      <c r="AG74" s="69"/>
      <c r="AH74" s="69">
        <v>1558.81</v>
      </c>
      <c r="AI74" s="121"/>
      <c r="AJ74" s="53"/>
    </row>
    <row r="75" spans="2:50" ht="13.5" customHeight="1" outlineLevel="3" x14ac:dyDescent="0.25">
      <c r="B75" s="67" t="s">
        <v>32</v>
      </c>
      <c r="C75" s="68"/>
      <c r="D75" s="69">
        <v>0</v>
      </c>
      <c r="E75" s="72"/>
      <c r="F75" s="69">
        <v>0</v>
      </c>
      <c r="G75" s="69"/>
      <c r="H75" s="69">
        <v>0</v>
      </c>
      <c r="I75" s="69"/>
      <c r="J75" s="69">
        <v>1648</v>
      </c>
      <c r="K75" s="69"/>
      <c r="L75" s="69">
        <v>1634</v>
      </c>
      <c r="M75" s="69"/>
      <c r="N75" s="69">
        <v>1513</v>
      </c>
      <c r="O75" s="69"/>
      <c r="P75" s="69">
        <v>0</v>
      </c>
      <c r="Q75" s="69"/>
      <c r="R75" s="69">
        <v>9.64</v>
      </c>
      <c r="S75" s="69"/>
      <c r="T75" s="69">
        <v>11</v>
      </c>
      <c r="U75" s="69"/>
      <c r="V75" s="69">
        <v>2.52</v>
      </c>
      <c r="W75" s="69"/>
      <c r="X75" s="69">
        <v>0</v>
      </c>
      <c r="Y75" s="69"/>
      <c r="Z75" s="69">
        <v>0</v>
      </c>
      <c r="AA75" s="69"/>
      <c r="AB75" s="69">
        <v>0</v>
      </c>
      <c r="AC75" s="69"/>
      <c r="AD75" s="69">
        <v>0</v>
      </c>
      <c r="AE75" s="69"/>
      <c r="AF75" s="69">
        <v>0</v>
      </c>
      <c r="AG75" s="69"/>
      <c r="AH75" s="69">
        <v>0</v>
      </c>
      <c r="AI75" s="121"/>
      <c r="AJ75" s="53"/>
    </row>
    <row r="76" spans="2:50" ht="13.5" customHeight="1" outlineLevel="3" x14ac:dyDescent="0.25">
      <c r="B76" s="67" t="s">
        <v>8</v>
      </c>
      <c r="C76" s="68"/>
      <c r="D76" s="69">
        <v>0</v>
      </c>
      <c r="E76" s="72"/>
      <c r="F76" s="69">
        <v>0</v>
      </c>
      <c r="G76" s="69"/>
      <c r="H76" s="69">
        <v>0</v>
      </c>
      <c r="I76" s="69"/>
      <c r="J76" s="69">
        <v>100</v>
      </c>
      <c r="K76" s="69"/>
      <c r="L76" s="69">
        <v>93</v>
      </c>
      <c r="M76" s="69"/>
      <c r="N76" s="69">
        <v>15</v>
      </c>
      <c r="O76" s="69"/>
      <c r="P76" s="69">
        <v>19</v>
      </c>
      <c r="Q76" s="69"/>
      <c r="R76" s="69">
        <v>13</v>
      </c>
      <c r="S76" s="69"/>
      <c r="T76" s="69">
        <v>27</v>
      </c>
      <c r="U76" s="69"/>
      <c r="V76" s="69">
        <v>17</v>
      </c>
      <c r="W76" s="69"/>
      <c r="X76" s="69">
        <v>62</v>
      </c>
      <c r="Y76" s="69"/>
      <c r="Z76" s="69">
        <v>68</v>
      </c>
      <c r="AA76" s="69"/>
      <c r="AB76" s="69">
        <v>56.2</v>
      </c>
      <c r="AC76" s="69"/>
      <c r="AD76" s="69">
        <v>38.4</v>
      </c>
      <c r="AE76" s="69"/>
      <c r="AF76" s="69">
        <v>39.870000000000005</v>
      </c>
      <c r="AG76" s="69"/>
      <c r="AH76" s="69">
        <v>43.269999999999996</v>
      </c>
      <c r="AI76" s="121"/>
      <c r="AJ76" s="53"/>
    </row>
    <row r="77" spans="2:50" ht="13.5" customHeight="1" outlineLevel="3" x14ac:dyDescent="0.25">
      <c r="B77" s="67" t="s">
        <v>33</v>
      </c>
      <c r="C77" s="68"/>
      <c r="D77" s="69">
        <v>1212</v>
      </c>
      <c r="E77" s="70"/>
      <c r="F77" s="69">
        <v>1220</v>
      </c>
      <c r="G77" s="69"/>
      <c r="H77" s="69">
        <v>1220</v>
      </c>
      <c r="I77" s="69"/>
      <c r="J77" s="69">
        <v>1605</v>
      </c>
      <c r="K77" s="69"/>
      <c r="L77" s="69">
        <v>2265</v>
      </c>
      <c r="M77" s="69"/>
      <c r="N77" s="69">
        <v>0</v>
      </c>
      <c r="O77" s="69"/>
      <c r="P77" s="69">
        <v>0</v>
      </c>
      <c r="Q77" s="69"/>
      <c r="R77" s="69">
        <v>0</v>
      </c>
      <c r="S77" s="69"/>
      <c r="T77" s="69">
        <v>0</v>
      </c>
      <c r="U77" s="69"/>
      <c r="V77" s="69">
        <v>0</v>
      </c>
      <c r="W77" s="69"/>
      <c r="X77" s="69">
        <v>0</v>
      </c>
      <c r="Y77" s="69"/>
      <c r="Z77" s="69">
        <v>0</v>
      </c>
      <c r="AA77" s="69"/>
      <c r="AB77" s="69">
        <v>0</v>
      </c>
      <c r="AC77" s="69"/>
      <c r="AD77" s="69">
        <v>0</v>
      </c>
      <c r="AE77" s="69"/>
      <c r="AF77" s="69">
        <v>0</v>
      </c>
      <c r="AG77" s="69"/>
      <c r="AH77" s="69">
        <v>0</v>
      </c>
      <c r="AI77" s="121"/>
      <c r="AJ77" s="53"/>
    </row>
    <row r="78" spans="2:50" ht="13.5" customHeight="1" outlineLevel="3" x14ac:dyDescent="0.25">
      <c r="B78" s="67" t="s">
        <v>28</v>
      </c>
      <c r="C78" s="68"/>
      <c r="D78" s="69">
        <v>394</v>
      </c>
      <c r="E78" s="70"/>
      <c r="F78" s="69">
        <v>15</v>
      </c>
      <c r="G78" s="69"/>
      <c r="H78" s="69">
        <f>223+231</f>
        <v>454</v>
      </c>
      <c r="I78" s="69"/>
      <c r="J78" s="69">
        <f>238+424</f>
        <v>662</v>
      </c>
      <c r="K78" s="69"/>
      <c r="L78" s="69">
        <v>361</v>
      </c>
      <c r="M78" s="69"/>
      <c r="N78" s="69">
        <v>622</v>
      </c>
      <c r="O78" s="69"/>
      <c r="P78" s="69">
        <v>624.20000000000005</v>
      </c>
      <c r="Q78" s="69"/>
      <c r="R78" s="69">
        <v>483.65</v>
      </c>
      <c r="S78" s="69"/>
      <c r="T78" s="69">
        <v>486.66</v>
      </c>
      <c r="U78" s="69"/>
      <c r="V78" s="69">
        <v>405.96</v>
      </c>
      <c r="W78" s="69"/>
      <c r="X78" s="69">
        <v>375.75</v>
      </c>
      <c r="Y78" s="69"/>
      <c r="Z78" s="69">
        <v>419.56</v>
      </c>
      <c r="AA78" s="69"/>
      <c r="AB78" s="69">
        <v>367.97</v>
      </c>
      <c r="AC78" s="69"/>
      <c r="AD78" s="69">
        <v>380.19</v>
      </c>
      <c r="AE78" s="69"/>
      <c r="AF78" s="69">
        <v>251.43</v>
      </c>
      <c r="AG78" s="69"/>
      <c r="AH78" s="69">
        <v>163.34</v>
      </c>
      <c r="AI78" s="121"/>
      <c r="AJ78" s="75"/>
    </row>
    <row r="79" spans="2:50" ht="13.5" customHeight="1" outlineLevel="3" x14ac:dyDescent="0.25">
      <c r="B79" s="67" t="s">
        <v>29</v>
      </c>
      <c r="C79" s="68"/>
      <c r="D79" s="69">
        <v>0</v>
      </c>
      <c r="E79" s="72"/>
      <c r="F79" s="69">
        <v>0</v>
      </c>
      <c r="G79" s="69"/>
      <c r="H79" s="69">
        <v>0</v>
      </c>
      <c r="I79" s="69"/>
      <c r="J79" s="69">
        <v>0</v>
      </c>
      <c r="K79" s="69"/>
      <c r="L79" s="69">
        <v>381</v>
      </c>
      <c r="M79" s="69"/>
      <c r="N79" s="69">
        <v>332.33</v>
      </c>
      <c r="O79" s="69"/>
      <c r="P79" s="69">
        <v>227.17</v>
      </c>
      <c r="Q79" s="69"/>
      <c r="R79" s="69">
        <v>246.83</v>
      </c>
      <c r="S79" s="69"/>
      <c r="T79" s="69">
        <v>344.84</v>
      </c>
      <c r="U79" s="69"/>
      <c r="V79" s="69">
        <v>169.87</v>
      </c>
      <c r="W79" s="69"/>
      <c r="X79" s="69">
        <v>263.18</v>
      </c>
      <c r="Y79" s="69"/>
      <c r="Z79" s="69">
        <v>12.33</v>
      </c>
      <c r="AA79" s="69"/>
      <c r="AB79" s="69">
        <v>284.72000000000003</v>
      </c>
      <c r="AC79" s="69"/>
      <c r="AD79" s="69">
        <v>460.81</v>
      </c>
      <c r="AE79" s="69"/>
      <c r="AF79" s="69">
        <v>326.60000000000002</v>
      </c>
      <c r="AG79" s="69"/>
      <c r="AH79" s="69">
        <v>193.76</v>
      </c>
      <c r="AI79" s="121"/>
      <c r="AJ79" s="53"/>
    </row>
    <row r="80" spans="2:50" ht="13.5" customHeight="1" outlineLevel="3" x14ac:dyDescent="0.25">
      <c r="B80" s="67" t="s">
        <v>12</v>
      </c>
      <c r="C80" s="68"/>
      <c r="D80" s="69">
        <v>5738</v>
      </c>
      <c r="E80" s="70"/>
      <c r="F80" s="69">
        <v>5362</v>
      </c>
      <c r="G80" s="69"/>
      <c r="H80" s="69">
        <v>5852</v>
      </c>
      <c r="I80" s="69"/>
      <c r="J80" s="69">
        <v>5839</v>
      </c>
      <c r="K80" s="69"/>
      <c r="L80" s="69">
        <v>5759</v>
      </c>
      <c r="M80" s="69"/>
      <c r="N80" s="69">
        <v>5490</v>
      </c>
      <c r="O80" s="69"/>
      <c r="P80" s="69">
        <v>5125.54</v>
      </c>
      <c r="Q80" s="69"/>
      <c r="R80" s="69">
        <v>4467.59</v>
      </c>
      <c r="S80" s="69"/>
      <c r="T80" s="69">
        <v>2748.71</v>
      </c>
      <c r="U80" s="69"/>
      <c r="V80" s="69">
        <v>3846.17</v>
      </c>
      <c r="W80" s="69"/>
      <c r="X80" s="69">
        <v>2197.6799999999998</v>
      </c>
      <c r="Y80" s="69"/>
      <c r="Z80" s="69">
        <v>2367.87</v>
      </c>
      <c r="AA80" s="69"/>
      <c r="AB80" s="69">
        <v>2638.44</v>
      </c>
      <c r="AC80" s="69"/>
      <c r="AD80" s="69">
        <v>3059.56</v>
      </c>
      <c r="AE80" s="69"/>
      <c r="AF80" s="69">
        <v>2752.99</v>
      </c>
      <c r="AG80" s="69"/>
      <c r="AH80" s="69">
        <v>2475.17</v>
      </c>
      <c r="AI80" s="121"/>
      <c r="AJ80" s="53"/>
    </row>
    <row r="81" spans="2:36" ht="13.5" customHeight="1" outlineLevel="3" x14ac:dyDescent="0.25">
      <c r="B81" s="67" t="s">
        <v>34</v>
      </c>
      <c r="C81" s="68"/>
      <c r="D81" s="69">
        <v>336</v>
      </c>
      <c r="E81" s="70"/>
      <c r="F81" s="69">
        <v>241</v>
      </c>
      <c r="G81" s="70"/>
      <c r="H81" s="69">
        <v>301</v>
      </c>
      <c r="I81" s="69"/>
      <c r="J81" s="69">
        <v>363</v>
      </c>
      <c r="K81" s="69"/>
      <c r="L81" s="69">
        <v>393</v>
      </c>
      <c r="M81" s="69"/>
      <c r="N81" s="69">
        <v>500</v>
      </c>
      <c r="O81" s="69"/>
      <c r="P81" s="69">
        <v>394.22</v>
      </c>
      <c r="Q81" s="69"/>
      <c r="R81" s="69">
        <v>267.98</v>
      </c>
      <c r="S81" s="69"/>
      <c r="T81" s="69">
        <v>153.91</v>
      </c>
      <c r="U81" s="69"/>
      <c r="V81" s="69">
        <v>127.74000000000001</v>
      </c>
      <c r="W81" s="69"/>
      <c r="X81" s="69">
        <v>52.43</v>
      </c>
      <c r="Y81" s="69"/>
      <c r="Z81" s="69">
        <v>41.96</v>
      </c>
      <c r="AA81" s="69"/>
      <c r="AB81" s="69">
        <v>44</v>
      </c>
      <c r="AC81" s="69"/>
      <c r="AD81" s="69">
        <v>60.63</v>
      </c>
      <c r="AE81" s="69"/>
      <c r="AF81" s="69">
        <v>56.21</v>
      </c>
      <c r="AG81" s="69"/>
      <c r="AH81" s="69">
        <v>56.92</v>
      </c>
      <c r="AI81" s="121"/>
      <c r="AJ81" s="53"/>
    </row>
    <row r="82" spans="2:36" s="38" customFormat="1" ht="12.75" customHeight="1" outlineLevel="2" x14ac:dyDescent="0.3">
      <c r="B82" s="76" t="s">
        <v>14</v>
      </c>
      <c r="C82" s="122"/>
      <c r="D82" s="78">
        <f>SUM(D70:D81)</f>
        <v>84483</v>
      </c>
      <c r="E82" s="79"/>
      <c r="F82" s="78">
        <f>SUM(F70:F81)</f>
        <v>78703</v>
      </c>
      <c r="G82" s="78"/>
      <c r="H82" s="78">
        <f>SUM(H70:H81)</f>
        <v>78533</v>
      </c>
      <c r="I82" s="78"/>
      <c r="J82" s="78">
        <f>SUM(J70:J81)</f>
        <v>85011.5</v>
      </c>
      <c r="K82" s="78"/>
      <c r="L82" s="78">
        <f>SUM(L70:L81)</f>
        <v>95638.33</v>
      </c>
      <c r="M82" s="78"/>
      <c r="N82" s="78">
        <f>SUM(N70:N81)</f>
        <v>99808.14</v>
      </c>
      <c r="O82" s="78"/>
      <c r="P82" s="78">
        <f>SUM(P70:P81)</f>
        <v>98410.069999999992</v>
      </c>
      <c r="Q82" s="78"/>
      <c r="R82" s="78">
        <f>SUM(R70:R81)</f>
        <v>90808.059999999983</v>
      </c>
      <c r="S82" s="78"/>
      <c r="T82" s="78">
        <f>SUM(T70:T81)</f>
        <v>78446.080000000016</v>
      </c>
      <c r="U82" s="78"/>
      <c r="V82" s="78">
        <f>SUM(V70:V81)</f>
        <v>76433.12000000001</v>
      </c>
      <c r="W82" s="123"/>
      <c r="X82" s="78">
        <f>SUM(X70:X81)</f>
        <v>67562.009999999995</v>
      </c>
      <c r="Y82" s="123"/>
      <c r="Z82" s="78">
        <f>SUM(Z70:Z81)</f>
        <v>64517.220000000016</v>
      </c>
      <c r="AA82" s="123"/>
      <c r="AB82" s="78">
        <f>SUM(AB70:AB81)</f>
        <v>62860.070000000014</v>
      </c>
      <c r="AC82" s="123"/>
      <c r="AD82" s="78">
        <f>SUM(AD70:AD81)</f>
        <v>62428.80000000001</v>
      </c>
      <c r="AE82" s="123"/>
      <c r="AF82" s="78">
        <f>SUM(AF70:AF81)</f>
        <v>66390.960000000006</v>
      </c>
      <c r="AG82" s="123"/>
      <c r="AH82" s="78">
        <f>SUM(AH70:AH81)</f>
        <v>68315.499999999985</v>
      </c>
      <c r="AI82" s="121"/>
      <c r="AJ82" s="124"/>
    </row>
    <row r="83" spans="2:36" s="18" customFormat="1" ht="21.75" customHeight="1" outlineLevel="3" x14ac:dyDescent="0.2">
      <c r="B83" s="67" t="s">
        <v>35</v>
      </c>
      <c r="C83" s="68"/>
      <c r="D83" s="69">
        <v>0</v>
      </c>
      <c r="E83" s="72"/>
      <c r="F83" s="69">
        <v>0</v>
      </c>
      <c r="G83" s="69"/>
      <c r="H83" s="69">
        <v>0</v>
      </c>
      <c r="I83" s="69"/>
      <c r="J83" s="69">
        <v>0</v>
      </c>
      <c r="K83" s="69"/>
      <c r="L83" s="69">
        <v>0</v>
      </c>
      <c r="M83" s="125"/>
      <c r="N83" s="69">
        <v>6210.95</v>
      </c>
      <c r="O83" s="69"/>
      <c r="P83" s="69">
        <v>11184.57</v>
      </c>
      <c r="Q83" s="69"/>
      <c r="R83" s="69">
        <v>11028.75</v>
      </c>
      <c r="S83" s="69"/>
      <c r="T83" s="69">
        <v>10499.49</v>
      </c>
      <c r="U83" s="69"/>
      <c r="V83" s="69">
        <v>10779.65</v>
      </c>
      <c r="W83" s="69"/>
      <c r="X83" s="69">
        <v>11759.6</v>
      </c>
      <c r="Y83" s="69"/>
      <c r="Z83" s="69">
        <v>11122.380000000001</v>
      </c>
      <c r="AA83" s="69"/>
      <c r="AB83" s="69">
        <v>10884.84</v>
      </c>
      <c r="AC83" s="69"/>
      <c r="AD83" s="69">
        <v>10949.3</v>
      </c>
      <c r="AE83" s="69"/>
      <c r="AF83" s="69">
        <v>10388.539999999999</v>
      </c>
      <c r="AG83" s="69"/>
      <c r="AH83" s="69">
        <v>10883.89</v>
      </c>
      <c r="AI83" s="121"/>
      <c r="AJ83" s="84"/>
    </row>
    <row r="84" spans="2:36" s="18" customFormat="1" ht="13.5" customHeight="1" outlineLevel="3" x14ac:dyDescent="0.2">
      <c r="B84" s="67" t="s">
        <v>36</v>
      </c>
      <c r="C84" s="68"/>
      <c r="D84" s="69">
        <v>109</v>
      </c>
      <c r="E84" s="72"/>
      <c r="F84" s="69">
        <v>376</v>
      </c>
      <c r="G84" s="69"/>
      <c r="H84" s="69">
        <v>279</v>
      </c>
      <c r="I84" s="69"/>
      <c r="J84" s="69">
        <v>267</v>
      </c>
      <c r="K84" s="69"/>
      <c r="L84" s="69">
        <v>259</v>
      </c>
      <c r="M84" s="125"/>
      <c r="N84" s="69">
        <v>338</v>
      </c>
      <c r="O84" s="69"/>
      <c r="P84" s="69">
        <v>337.33</v>
      </c>
      <c r="Q84" s="69"/>
      <c r="R84" s="69">
        <v>342.14</v>
      </c>
      <c r="S84" s="69"/>
      <c r="T84" s="69">
        <v>321.94</v>
      </c>
      <c r="U84" s="69"/>
      <c r="V84" s="69">
        <v>356.4</v>
      </c>
      <c r="W84" s="69"/>
      <c r="X84" s="69">
        <v>1230.31</v>
      </c>
      <c r="Y84" s="69"/>
      <c r="Z84" s="69">
        <v>1081.51</v>
      </c>
      <c r="AA84" s="69"/>
      <c r="AB84" s="69">
        <v>1071.93</v>
      </c>
      <c r="AC84" s="69"/>
      <c r="AD84" s="69">
        <v>1027.47</v>
      </c>
      <c r="AE84" s="69"/>
      <c r="AF84" s="69">
        <v>1024.3400000000001</v>
      </c>
      <c r="AG84" s="69"/>
      <c r="AH84" s="69">
        <v>1066.67</v>
      </c>
      <c r="AI84" s="121"/>
      <c r="AJ84" s="84"/>
    </row>
    <row r="85" spans="2:36" s="18" customFormat="1" ht="13.5" customHeight="1" outlineLevel="3" x14ac:dyDescent="0.2">
      <c r="B85" s="67" t="s">
        <v>17</v>
      </c>
      <c r="C85" s="68"/>
      <c r="D85" s="69">
        <v>0</v>
      </c>
      <c r="E85" s="72"/>
      <c r="F85" s="69">
        <v>16</v>
      </c>
      <c r="G85" s="69"/>
      <c r="H85" s="69">
        <v>59</v>
      </c>
      <c r="I85" s="69"/>
      <c r="J85" s="69">
        <v>84</v>
      </c>
      <c r="K85" s="69"/>
      <c r="L85" s="69">
        <v>89</v>
      </c>
      <c r="M85" s="125"/>
      <c r="N85" s="69">
        <v>111</v>
      </c>
      <c r="O85" s="69"/>
      <c r="P85" s="69">
        <v>102.33</v>
      </c>
      <c r="Q85" s="69"/>
      <c r="R85" s="69">
        <v>93.86</v>
      </c>
      <c r="S85" s="69"/>
      <c r="T85" s="69">
        <v>123</v>
      </c>
      <c r="U85" s="69"/>
      <c r="V85" s="69">
        <v>105.06</v>
      </c>
      <c r="W85" s="69"/>
      <c r="X85" s="69">
        <v>106.5</v>
      </c>
      <c r="Y85" s="69"/>
      <c r="Z85" s="69">
        <v>195.67000000000002</v>
      </c>
      <c r="AA85" s="69"/>
      <c r="AB85" s="69">
        <v>212.72</v>
      </c>
      <c r="AC85" s="69"/>
      <c r="AD85" s="69">
        <v>215.98</v>
      </c>
      <c r="AE85" s="69"/>
      <c r="AF85" s="69">
        <v>169.38</v>
      </c>
      <c r="AG85" s="69"/>
      <c r="AH85" s="69">
        <v>168.06</v>
      </c>
      <c r="AI85" s="121"/>
      <c r="AJ85" s="84"/>
    </row>
    <row r="86" spans="2:36" s="18" customFormat="1" ht="13.5" customHeight="1" outlineLevel="3" x14ac:dyDescent="0.2">
      <c r="B86" s="67" t="s">
        <v>65</v>
      </c>
      <c r="C86" s="68"/>
      <c r="D86" s="69">
        <v>0</v>
      </c>
      <c r="E86" s="72"/>
      <c r="F86" s="69">
        <v>0</v>
      </c>
      <c r="G86" s="69"/>
      <c r="H86" s="69">
        <v>0</v>
      </c>
      <c r="I86" s="69"/>
      <c r="J86" s="69">
        <v>0</v>
      </c>
      <c r="K86" s="69"/>
      <c r="L86" s="69">
        <v>0</v>
      </c>
      <c r="M86" s="82"/>
      <c r="N86" s="69">
        <v>0</v>
      </c>
      <c r="O86" s="69"/>
      <c r="P86" s="69">
        <v>0</v>
      </c>
      <c r="Q86" s="69"/>
      <c r="R86" s="69">
        <v>0</v>
      </c>
      <c r="S86" s="69"/>
      <c r="T86" s="69">
        <v>0</v>
      </c>
      <c r="U86" s="69"/>
      <c r="V86" s="69">
        <v>0</v>
      </c>
      <c r="W86" s="69"/>
      <c r="X86" s="69">
        <v>0</v>
      </c>
      <c r="Y86" s="69"/>
      <c r="Z86" s="69">
        <v>0</v>
      </c>
      <c r="AA86" s="69"/>
      <c r="AB86" s="69">
        <v>0</v>
      </c>
      <c r="AC86" s="69"/>
      <c r="AD86" s="69">
        <v>2939.49</v>
      </c>
      <c r="AE86" s="69"/>
      <c r="AF86" s="69">
        <v>2899</v>
      </c>
      <c r="AG86" s="69"/>
      <c r="AH86" s="69">
        <v>3499.76</v>
      </c>
      <c r="AI86" s="121"/>
      <c r="AJ86" s="84"/>
    </row>
    <row r="87" spans="2:36" s="39" customFormat="1" ht="12.75" customHeight="1" outlineLevel="2" x14ac:dyDescent="0.25">
      <c r="B87" s="76" t="s">
        <v>18</v>
      </c>
      <c r="C87" s="122"/>
      <c r="D87" s="78">
        <f>SUM(D83:D85)</f>
        <v>109</v>
      </c>
      <c r="E87" s="79"/>
      <c r="F87" s="78">
        <f>SUM(F83:F85)</f>
        <v>392</v>
      </c>
      <c r="G87" s="78"/>
      <c r="H87" s="78">
        <f>SUM(H83:H85)</f>
        <v>338</v>
      </c>
      <c r="I87" s="78"/>
      <c r="J87" s="78">
        <f>SUM(J83:J85)</f>
        <v>351</v>
      </c>
      <c r="K87" s="78"/>
      <c r="L87" s="78">
        <f>SUM(L83:L85)</f>
        <v>348</v>
      </c>
      <c r="M87" s="78"/>
      <c r="N87" s="78">
        <f>SUM(N83:N85)</f>
        <v>6659.95</v>
      </c>
      <c r="O87" s="78"/>
      <c r="P87" s="78">
        <f>SUM(P83:P85)</f>
        <v>11624.23</v>
      </c>
      <c r="Q87" s="78"/>
      <c r="R87" s="78">
        <f>SUM(R83:R85)</f>
        <v>11464.75</v>
      </c>
      <c r="S87" s="78"/>
      <c r="T87" s="78">
        <f>SUM(T83:T85)</f>
        <v>10944.43</v>
      </c>
      <c r="U87" s="78"/>
      <c r="V87" s="78">
        <f>SUM(V83:V85)</f>
        <v>11241.109999999999</v>
      </c>
      <c r="W87" s="123"/>
      <c r="X87" s="78">
        <f>SUM(X83:X85)</f>
        <v>13096.41</v>
      </c>
      <c r="Y87" s="123"/>
      <c r="Z87" s="78">
        <f>SUM(Z83:Z85)</f>
        <v>12399.560000000001</v>
      </c>
      <c r="AA87" s="123"/>
      <c r="AB87" s="78">
        <f>SUM(AB83:AB85)</f>
        <v>12169.49</v>
      </c>
      <c r="AC87" s="123"/>
      <c r="AD87" s="78">
        <f>SUM(AD83:AD86)</f>
        <v>15132.239999999998</v>
      </c>
      <c r="AE87" s="123"/>
      <c r="AF87" s="78">
        <f>SUM(AF83:AF86)</f>
        <v>14481.259999999998</v>
      </c>
      <c r="AG87" s="123"/>
      <c r="AH87" s="78">
        <f>SUM(AH83:AH86)</f>
        <v>15618.38</v>
      </c>
      <c r="AI87" s="121"/>
      <c r="AJ87" s="126"/>
    </row>
    <row r="88" spans="2:36" s="40" customFormat="1" ht="17.25" customHeight="1" outlineLevel="1" x14ac:dyDescent="0.25">
      <c r="B88" s="86" t="s">
        <v>19</v>
      </c>
      <c r="C88" s="127"/>
      <c r="D88" s="128">
        <f>D87+D82</f>
        <v>84592</v>
      </c>
      <c r="E88" s="129"/>
      <c r="F88" s="128">
        <f>F87+F82</f>
        <v>79095</v>
      </c>
      <c r="G88" s="128"/>
      <c r="H88" s="128">
        <f>H87+H82</f>
        <v>78871</v>
      </c>
      <c r="I88" s="128"/>
      <c r="J88" s="128">
        <f>J87+J82</f>
        <v>85362.5</v>
      </c>
      <c r="K88" s="128"/>
      <c r="L88" s="128">
        <f>L87+L82</f>
        <v>95986.33</v>
      </c>
      <c r="M88" s="128"/>
      <c r="N88" s="128">
        <f>N87+N82</f>
        <v>106468.09</v>
      </c>
      <c r="O88" s="128"/>
      <c r="P88" s="128">
        <f>P87+P82</f>
        <v>110034.29999999999</v>
      </c>
      <c r="Q88" s="128"/>
      <c r="R88" s="128">
        <f>R87+R82</f>
        <v>102272.80999999998</v>
      </c>
      <c r="S88" s="128"/>
      <c r="T88" s="128">
        <f>T87+T82</f>
        <v>89390.510000000009</v>
      </c>
      <c r="U88" s="128"/>
      <c r="V88" s="128">
        <f>V87+V82</f>
        <v>87674.23000000001</v>
      </c>
      <c r="W88" s="128"/>
      <c r="X88" s="128">
        <f>X87+X82</f>
        <v>80658.42</v>
      </c>
      <c r="Y88" s="128"/>
      <c r="Z88" s="128">
        <f>Z87+Z82</f>
        <v>76916.780000000013</v>
      </c>
      <c r="AA88" s="128"/>
      <c r="AB88" s="128">
        <f>AB87+AB82</f>
        <v>75029.560000000012</v>
      </c>
      <c r="AC88" s="128"/>
      <c r="AD88" s="128">
        <f>AD87+AD82</f>
        <v>77561.040000000008</v>
      </c>
      <c r="AE88" s="128"/>
      <c r="AF88" s="128">
        <f>AF87+AF82</f>
        <v>80872.22</v>
      </c>
      <c r="AG88" s="128"/>
      <c r="AH88" s="128">
        <f>AH87+AH82</f>
        <v>83933.87999999999</v>
      </c>
      <c r="AI88" s="121"/>
      <c r="AJ88" s="130"/>
    </row>
    <row r="89" spans="2:36" s="18" customFormat="1" ht="20.25" customHeight="1" outlineLevel="3" x14ac:dyDescent="0.2">
      <c r="B89" s="67" t="s">
        <v>20</v>
      </c>
      <c r="C89" s="68"/>
      <c r="D89" s="69">
        <v>443</v>
      </c>
      <c r="E89" s="70"/>
      <c r="F89" s="69">
        <v>1073</v>
      </c>
      <c r="G89" s="69"/>
      <c r="H89" s="69">
        <v>998</v>
      </c>
      <c r="I89" s="69"/>
      <c r="J89" s="69">
        <v>1100</v>
      </c>
      <c r="K89" s="69"/>
      <c r="L89" s="69">
        <v>500</v>
      </c>
      <c r="M89" s="69"/>
      <c r="N89" s="69">
        <v>0</v>
      </c>
      <c r="O89" s="69"/>
      <c r="P89" s="69">
        <v>0</v>
      </c>
      <c r="Q89" s="69"/>
      <c r="R89" s="69">
        <v>0</v>
      </c>
      <c r="S89" s="69"/>
      <c r="T89" s="69">
        <v>0</v>
      </c>
      <c r="U89" s="69"/>
      <c r="V89" s="69">
        <v>0</v>
      </c>
      <c r="W89" s="69"/>
      <c r="X89" s="69">
        <v>0</v>
      </c>
      <c r="Y89" s="69"/>
      <c r="Z89" s="69">
        <v>0</v>
      </c>
      <c r="AA89" s="69"/>
      <c r="AB89" s="69">
        <v>0</v>
      </c>
      <c r="AC89" s="69"/>
      <c r="AD89" s="69">
        <v>0</v>
      </c>
      <c r="AE89" s="69"/>
      <c r="AF89" s="69">
        <v>0</v>
      </c>
      <c r="AG89" s="69"/>
      <c r="AH89" s="69">
        <v>0</v>
      </c>
      <c r="AI89" s="121"/>
      <c r="AJ89" s="84"/>
    </row>
    <row r="90" spans="2:36" s="18" customFormat="1" ht="13.5" customHeight="1" outlineLevel="3" x14ac:dyDescent="0.2">
      <c r="B90" s="67" t="s">
        <v>21</v>
      </c>
      <c r="C90" s="68"/>
      <c r="D90" s="69">
        <v>0</v>
      </c>
      <c r="E90" s="70"/>
      <c r="F90" s="69">
        <v>0</v>
      </c>
      <c r="G90" s="69"/>
      <c r="H90" s="69">
        <v>0</v>
      </c>
      <c r="I90" s="69"/>
      <c r="J90" s="69">
        <v>0</v>
      </c>
      <c r="K90" s="69"/>
      <c r="L90" s="69">
        <v>0</v>
      </c>
      <c r="M90" s="69"/>
      <c r="N90" s="69">
        <v>0</v>
      </c>
      <c r="O90" s="69"/>
      <c r="P90" s="69">
        <v>0</v>
      </c>
      <c r="Q90" s="69"/>
      <c r="R90" s="69">
        <v>0</v>
      </c>
      <c r="S90" s="69"/>
      <c r="T90" s="69">
        <v>0</v>
      </c>
      <c r="U90" s="69"/>
      <c r="V90" s="69">
        <v>0</v>
      </c>
      <c r="W90" s="69"/>
      <c r="X90" s="69">
        <v>0</v>
      </c>
      <c r="Y90" s="69"/>
      <c r="Z90" s="69">
        <v>0</v>
      </c>
      <c r="AA90" s="69"/>
      <c r="AB90" s="69">
        <v>0</v>
      </c>
      <c r="AC90" s="69"/>
      <c r="AD90" s="69">
        <v>0</v>
      </c>
      <c r="AE90" s="69"/>
      <c r="AF90" s="69">
        <v>0</v>
      </c>
      <c r="AG90" s="69"/>
      <c r="AH90" s="69">
        <v>0</v>
      </c>
      <c r="AI90" s="121"/>
      <c r="AJ90" s="84"/>
    </row>
    <row r="91" spans="2:36" outlineLevel="2" x14ac:dyDescent="0.25">
      <c r="B91" s="76" t="s">
        <v>22</v>
      </c>
      <c r="C91" s="122"/>
      <c r="D91" s="78">
        <f>SUM(D89:D90)</f>
        <v>443</v>
      </c>
      <c r="E91" s="79"/>
      <c r="F91" s="78">
        <f>SUM(F89:F90)</f>
        <v>1073</v>
      </c>
      <c r="G91" s="78"/>
      <c r="H91" s="78">
        <f>SUM(H89:H90)</f>
        <v>998</v>
      </c>
      <c r="I91" s="78"/>
      <c r="J91" s="78">
        <f>SUM(J89:J90)</f>
        <v>1100</v>
      </c>
      <c r="K91" s="78"/>
      <c r="L91" s="78">
        <f>SUM(L89:L90)</f>
        <v>500</v>
      </c>
      <c r="M91" s="78"/>
      <c r="N91" s="78">
        <f>SUM(N89:N90)</f>
        <v>0</v>
      </c>
      <c r="O91" s="78"/>
      <c r="P91" s="78">
        <f>SUM(P89:P90)</f>
        <v>0</v>
      </c>
      <c r="Q91" s="78"/>
      <c r="R91" s="78">
        <f>SUM(R89:R90)</f>
        <v>0</v>
      </c>
      <c r="S91" s="78"/>
      <c r="T91" s="78">
        <f>SUM(T89:T90)</f>
        <v>0</v>
      </c>
      <c r="U91" s="78"/>
      <c r="V91" s="78">
        <f>SUM(V89:V90)</f>
        <v>0</v>
      </c>
      <c r="W91" s="123"/>
      <c r="X91" s="78">
        <f>SUM(X89:X90)</f>
        <v>0</v>
      </c>
      <c r="Y91" s="123"/>
      <c r="Z91" s="78">
        <f>SUM(Z89:Z90)</f>
        <v>0</v>
      </c>
      <c r="AA91" s="123"/>
      <c r="AB91" s="78">
        <f>SUM(AB89:AB90)</f>
        <v>0</v>
      </c>
      <c r="AC91" s="123"/>
      <c r="AD91" s="78">
        <f>SUM(AD89:AD90)</f>
        <v>0</v>
      </c>
      <c r="AE91" s="123"/>
      <c r="AF91" s="78">
        <f>SUM(AF89:AF90)</f>
        <v>0</v>
      </c>
      <c r="AG91" s="123"/>
      <c r="AH91" s="78">
        <f>SUM(AH89:AH90)</f>
        <v>0</v>
      </c>
      <c r="AI91" s="121"/>
      <c r="AJ91" s="53"/>
    </row>
    <row r="92" spans="2:36" s="18" customFormat="1" ht="18.75" customHeight="1" outlineLevel="3" x14ac:dyDescent="0.2">
      <c r="B92" s="67" t="s">
        <v>37</v>
      </c>
      <c r="C92" s="68"/>
      <c r="D92" s="69">
        <v>0</v>
      </c>
      <c r="E92" s="72"/>
      <c r="F92" s="69">
        <v>0</v>
      </c>
      <c r="G92" s="69"/>
      <c r="H92" s="69">
        <v>0</v>
      </c>
      <c r="I92" s="69"/>
      <c r="J92" s="69">
        <v>0</v>
      </c>
      <c r="K92" s="69"/>
      <c r="L92" s="69">
        <v>0</v>
      </c>
      <c r="M92" s="125"/>
      <c r="N92" s="69">
        <v>2617</v>
      </c>
      <c r="O92" s="69"/>
      <c r="P92" s="69">
        <v>3589</v>
      </c>
      <c r="Q92" s="69"/>
      <c r="R92" s="69">
        <v>3604.85</v>
      </c>
      <c r="S92" s="69"/>
      <c r="T92" s="69">
        <v>3655.64</v>
      </c>
      <c r="U92" s="69"/>
      <c r="V92" s="69">
        <v>3605.04</v>
      </c>
      <c r="W92" s="125"/>
      <c r="X92" s="69">
        <v>3606.21</v>
      </c>
      <c r="Y92" s="125"/>
      <c r="Z92" s="69">
        <v>2775.89</v>
      </c>
      <c r="AA92" s="125"/>
      <c r="AB92" s="69">
        <v>2806.83</v>
      </c>
      <c r="AC92" s="125"/>
      <c r="AD92" s="69">
        <v>2059.33</v>
      </c>
      <c r="AE92" s="125"/>
      <c r="AF92" s="69">
        <v>902.68</v>
      </c>
      <c r="AG92" s="125"/>
      <c r="AH92" s="69">
        <v>975.29</v>
      </c>
      <c r="AI92" s="121"/>
      <c r="AJ92" s="84"/>
    </row>
    <row r="93" spans="2:36" s="18" customFormat="1" ht="13.5" customHeight="1" outlineLevel="3" x14ac:dyDescent="0.2">
      <c r="B93" s="67" t="s">
        <v>24</v>
      </c>
      <c r="C93" s="68"/>
      <c r="D93" s="69">
        <v>0</v>
      </c>
      <c r="E93" s="70"/>
      <c r="F93" s="69">
        <v>0</v>
      </c>
      <c r="G93" s="69"/>
      <c r="H93" s="69">
        <v>0</v>
      </c>
      <c r="I93" s="69"/>
      <c r="J93" s="69">
        <v>0</v>
      </c>
      <c r="K93" s="69"/>
      <c r="L93" s="69">
        <v>0</v>
      </c>
      <c r="M93" s="69"/>
      <c r="N93" s="69">
        <v>0</v>
      </c>
      <c r="O93" s="69"/>
      <c r="P93" s="69">
        <v>0</v>
      </c>
      <c r="Q93" s="69"/>
      <c r="R93" s="69">
        <v>0</v>
      </c>
      <c r="S93" s="69"/>
      <c r="T93" s="69">
        <v>0</v>
      </c>
      <c r="U93" s="69"/>
      <c r="V93" s="69">
        <v>0</v>
      </c>
      <c r="W93" s="69"/>
      <c r="X93" s="69">
        <v>0</v>
      </c>
      <c r="Y93" s="69"/>
      <c r="Z93" s="69">
        <v>0</v>
      </c>
      <c r="AA93" s="69"/>
      <c r="AB93" s="69">
        <v>0</v>
      </c>
      <c r="AC93" s="69"/>
      <c r="AD93" s="69">
        <v>0</v>
      </c>
      <c r="AE93" s="69"/>
      <c r="AF93" s="69">
        <v>0</v>
      </c>
      <c r="AG93" s="69"/>
      <c r="AH93" s="69">
        <v>0</v>
      </c>
      <c r="AI93" s="121"/>
      <c r="AJ93" s="84"/>
    </row>
    <row r="94" spans="2:36" s="18" customFormat="1" ht="13.5" customHeight="1" outlineLevel="3" x14ac:dyDescent="0.2">
      <c r="B94" s="67" t="s">
        <v>38</v>
      </c>
      <c r="C94" s="68"/>
      <c r="D94" s="69">
        <v>0</v>
      </c>
      <c r="E94" s="70"/>
      <c r="F94" s="69">
        <v>0</v>
      </c>
      <c r="G94" s="69"/>
      <c r="H94" s="69">
        <v>0</v>
      </c>
      <c r="I94" s="69"/>
      <c r="J94" s="69">
        <v>0</v>
      </c>
      <c r="K94" s="69"/>
      <c r="L94" s="69">
        <v>0</v>
      </c>
      <c r="M94" s="69"/>
      <c r="N94" s="69">
        <v>0</v>
      </c>
      <c r="O94" s="69"/>
      <c r="P94" s="69">
        <v>0</v>
      </c>
      <c r="Q94" s="69"/>
      <c r="R94" s="69">
        <v>0</v>
      </c>
      <c r="S94" s="69"/>
      <c r="T94" s="69">
        <v>0</v>
      </c>
      <c r="U94" s="69"/>
      <c r="V94" s="69">
        <v>0</v>
      </c>
      <c r="W94" s="69"/>
      <c r="X94" s="69">
        <v>0</v>
      </c>
      <c r="Y94" s="69"/>
      <c r="Z94" s="69">
        <v>0</v>
      </c>
      <c r="AA94" s="69"/>
      <c r="AB94" s="69">
        <v>0</v>
      </c>
      <c r="AC94" s="69"/>
      <c r="AD94" s="69">
        <v>0</v>
      </c>
      <c r="AE94" s="69"/>
      <c r="AF94" s="69">
        <v>0</v>
      </c>
      <c r="AG94" s="69"/>
      <c r="AH94" s="69">
        <v>0</v>
      </c>
      <c r="AI94" s="121"/>
      <c r="AJ94" s="84"/>
    </row>
    <row r="95" spans="2:36" s="18" customFormat="1" ht="13.5" customHeight="1" outlineLevel="3" x14ac:dyDescent="0.2">
      <c r="B95" s="67" t="s">
        <v>39</v>
      </c>
      <c r="C95" s="68"/>
      <c r="D95" s="69">
        <v>0</v>
      </c>
      <c r="E95" s="72"/>
      <c r="F95" s="69">
        <v>0</v>
      </c>
      <c r="G95" s="69"/>
      <c r="H95" s="69">
        <v>0</v>
      </c>
      <c r="I95" s="69"/>
      <c r="J95" s="69">
        <v>0</v>
      </c>
      <c r="K95" s="69"/>
      <c r="L95" s="69">
        <v>0</v>
      </c>
      <c r="M95" s="125"/>
      <c r="N95" s="69">
        <v>0</v>
      </c>
      <c r="O95" s="69"/>
      <c r="P95" s="69">
        <v>0</v>
      </c>
      <c r="Q95" s="69"/>
      <c r="R95" s="69">
        <v>0</v>
      </c>
      <c r="S95" s="69"/>
      <c r="T95" s="69">
        <v>0</v>
      </c>
      <c r="U95" s="69"/>
      <c r="V95" s="69">
        <v>0</v>
      </c>
      <c r="W95" s="69"/>
      <c r="X95" s="69">
        <v>0</v>
      </c>
      <c r="Y95" s="69"/>
      <c r="Z95" s="69">
        <v>0</v>
      </c>
      <c r="AA95" s="69"/>
      <c r="AB95" s="69">
        <v>0</v>
      </c>
      <c r="AC95" s="69"/>
      <c r="AD95" s="69">
        <v>0</v>
      </c>
      <c r="AE95" s="69"/>
      <c r="AF95" s="69">
        <v>0</v>
      </c>
      <c r="AG95" s="69"/>
      <c r="AH95" s="69">
        <v>0</v>
      </c>
      <c r="AI95" s="121"/>
      <c r="AJ95" s="84"/>
    </row>
    <row r="96" spans="2:36" s="18" customFormat="1" ht="13.5" customHeight="1" outlineLevel="3" x14ac:dyDescent="0.2">
      <c r="B96" s="67" t="s">
        <v>40</v>
      </c>
      <c r="C96" s="68"/>
      <c r="D96" s="69">
        <v>0</v>
      </c>
      <c r="E96" s="72"/>
      <c r="F96" s="69">
        <v>0</v>
      </c>
      <c r="G96" s="69"/>
      <c r="H96" s="69">
        <v>0</v>
      </c>
      <c r="I96" s="69"/>
      <c r="J96" s="69">
        <v>0</v>
      </c>
      <c r="K96" s="69"/>
      <c r="L96" s="69">
        <v>0</v>
      </c>
      <c r="M96" s="125"/>
      <c r="N96" s="69">
        <v>0</v>
      </c>
      <c r="O96" s="69"/>
      <c r="P96" s="69">
        <v>0</v>
      </c>
      <c r="Q96" s="69"/>
      <c r="R96" s="69">
        <v>0</v>
      </c>
      <c r="S96" s="69"/>
      <c r="T96" s="69">
        <v>0</v>
      </c>
      <c r="U96" s="69"/>
      <c r="V96" s="69">
        <v>0</v>
      </c>
      <c r="W96" s="125"/>
      <c r="X96" s="69">
        <v>0</v>
      </c>
      <c r="Y96" s="125"/>
      <c r="Z96" s="69">
        <v>0</v>
      </c>
      <c r="AA96" s="125"/>
      <c r="AB96" s="69">
        <v>0</v>
      </c>
      <c r="AC96" s="125"/>
      <c r="AD96" s="69">
        <v>0</v>
      </c>
      <c r="AE96" s="125"/>
      <c r="AF96" s="69">
        <v>0</v>
      </c>
      <c r="AG96" s="125"/>
      <c r="AH96" s="69">
        <v>0</v>
      </c>
      <c r="AI96" s="121"/>
      <c r="AJ96" s="84"/>
    </row>
    <row r="97" spans="2:50" s="18" customFormat="1" ht="13.5" customHeight="1" outlineLevel="3" x14ac:dyDescent="0.2">
      <c r="B97" s="67" t="s">
        <v>41</v>
      </c>
      <c r="C97" s="68"/>
      <c r="D97" s="69">
        <v>0</v>
      </c>
      <c r="E97" s="72"/>
      <c r="F97" s="69">
        <v>0</v>
      </c>
      <c r="G97" s="69"/>
      <c r="H97" s="69">
        <v>0</v>
      </c>
      <c r="I97" s="69"/>
      <c r="J97" s="69">
        <v>0</v>
      </c>
      <c r="K97" s="69"/>
      <c r="L97" s="69">
        <v>0</v>
      </c>
      <c r="M97" s="125"/>
      <c r="N97" s="69">
        <v>0</v>
      </c>
      <c r="O97" s="69"/>
      <c r="P97" s="69">
        <v>0</v>
      </c>
      <c r="Q97" s="69"/>
      <c r="R97" s="69">
        <v>0</v>
      </c>
      <c r="S97" s="69"/>
      <c r="T97" s="69">
        <v>0</v>
      </c>
      <c r="U97" s="69"/>
      <c r="V97" s="69">
        <v>0</v>
      </c>
      <c r="W97" s="125"/>
      <c r="X97" s="69">
        <v>0</v>
      </c>
      <c r="Y97" s="125"/>
      <c r="Z97" s="69">
        <v>0</v>
      </c>
      <c r="AA97" s="125"/>
      <c r="AB97" s="69">
        <v>0</v>
      </c>
      <c r="AC97" s="125"/>
      <c r="AD97" s="69">
        <v>0</v>
      </c>
      <c r="AE97" s="125"/>
      <c r="AF97" s="69">
        <v>0</v>
      </c>
      <c r="AG97" s="125"/>
      <c r="AH97" s="69">
        <v>0</v>
      </c>
      <c r="AI97" s="121"/>
      <c r="AJ97" s="84"/>
    </row>
    <row r="98" spans="2:50" ht="12.75" customHeight="1" outlineLevel="2" x14ac:dyDescent="0.25">
      <c r="B98" s="76" t="s">
        <v>25</v>
      </c>
      <c r="C98" s="122"/>
      <c r="D98" s="78">
        <f>SUM(D92:D96)</f>
        <v>0</v>
      </c>
      <c r="E98" s="79"/>
      <c r="F98" s="78">
        <f>SUM(F92:F96)</f>
        <v>0</v>
      </c>
      <c r="G98" s="78"/>
      <c r="H98" s="78">
        <f>SUM(H92:H96)</f>
        <v>0</v>
      </c>
      <c r="I98" s="78"/>
      <c r="J98" s="78">
        <f>SUM(J92:J96)</f>
        <v>0</v>
      </c>
      <c r="K98" s="78"/>
      <c r="L98" s="78">
        <f>SUM(L92:L96)</f>
        <v>0</v>
      </c>
      <c r="M98" s="78"/>
      <c r="N98" s="78">
        <f>SUM(N92:N96)</f>
        <v>2617</v>
      </c>
      <c r="O98" s="78"/>
      <c r="P98" s="78">
        <f>SUM(P92:P96)</f>
        <v>3589</v>
      </c>
      <c r="Q98" s="78"/>
      <c r="R98" s="78">
        <f>SUM(R92:R96)</f>
        <v>3604.85</v>
      </c>
      <c r="S98" s="78"/>
      <c r="T98" s="78">
        <f>SUM(T92:T96)</f>
        <v>3655.64</v>
      </c>
      <c r="U98" s="78"/>
      <c r="V98" s="78">
        <f>SUM(V92:V96)</f>
        <v>3605.04</v>
      </c>
      <c r="W98" s="131"/>
      <c r="X98" s="78">
        <f>SUM(X92:X97)</f>
        <v>3606.21</v>
      </c>
      <c r="Y98" s="131"/>
      <c r="Z98" s="78">
        <f>SUM(Z92:Z97)</f>
        <v>2775.89</v>
      </c>
      <c r="AA98" s="131"/>
      <c r="AB98" s="78">
        <f>SUM(AB92:AB97)</f>
        <v>2806.83</v>
      </c>
      <c r="AC98" s="131"/>
      <c r="AD98" s="78">
        <f>SUM(AD92:AD97)</f>
        <v>2059.33</v>
      </c>
      <c r="AE98" s="131"/>
      <c r="AF98" s="78">
        <f>SUM(AF92:AF97)</f>
        <v>902.68</v>
      </c>
      <c r="AG98" s="131"/>
      <c r="AH98" s="78">
        <f>SUM(AH92:AH97)</f>
        <v>975.29</v>
      </c>
      <c r="AI98" s="121"/>
      <c r="AJ98" s="53"/>
    </row>
    <row r="99" spans="2:50" s="41" customFormat="1" ht="17.25" customHeight="1" outlineLevel="1" x14ac:dyDescent="0.3">
      <c r="B99" s="86" t="s">
        <v>26</v>
      </c>
      <c r="C99" s="127"/>
      <c r="D99" s="128">
        <f>D98+D91</f>
        <v>443</v>
      </c>
      <c r="E99" s="129"/>
      <c r="F99" s="128">
        <f>F98+F91</f>
        <v>1073</v>
      </c>
      <c r="G99" s="128"/>
      <c r="H99" s="128">
        <f>H98+H91</f>
        <v>998</v>
      </c>
      <c r="I99" s="128"/>
      <c r="J99" s="128">
        <f>J98+J91</f>
        <v>1100</v>
      </c>
      <c r="K99" s="128"/>
      <c r="L99" s="128">
        <f>L98+L91</f>
        <v>500</v>
      </c>
      <c r="M99" s="128"/>
      <c r="N99" s="128">
        <f>N98+N91</f>
        <v>2617</v>
      </c>
      <c r="O99" s="128"/>
      <c r="P99" s="128">
        <f>P98+P91</f>
        <v>3589</v>
      </c>
      <c r="Q99" s="128"/>
      <c r="R99" s="128">
        <f>R98+R91</f>
        <v>3604.85</v>
      </c>
      <c r="S99" s="128"/>
      <c r="T99" s="128">
        <f>T98+T91</f>
        <v>3655.64</v>
      </c>
      <c r="U99" s="128"/>
      <c r="V99" s="128">
        <f>V98+V91</f>
        <v>3605.04</v>
      </c>
      <c r="W99" s="128"/>
      <c r="X99" s="128">
        <f>X98+X91</f>
        <v>3606.21</v>
      </c>
      <c r="Y99" s="128"/>
      <c r="Z99" s="128">
        <f>Z98+Z91</f>
        <v>2775.89</v>
      </c>
      <c r="AA99" s="128"/>
      <c r="AB99" s="128">
        <f>AB98+AB91</f>
        <v>2806.83</v>
      </c>
      <c r="AC99" s="128"/>
      <c r="AD99" s="128">
        <f>AD98+AD91</f>
        <v>2059.33</v>
      </c>
      <c r="AE99" s="128"/>
      <c r="AF99" s="128">
        <f>AF98+AF91</f>
        <v>902.68</v>
      </c>
      <c r="AG99" s="128"/>
      <c r="AH99" s="128">
        <f>AH98+AH91</f>
        <v>975.29</v>
      </c>
      <c r="AI99" s="121"/>
      <c r="AJ99" s="132"/>
    </row>
    <row r="100" spans="2:50" s="34" customFormat="1" ht="20.25" customHeight="1" x14ac:dyDescent="0.3">
      <c r="B100" s="133" t="s">
        <v>42</v>
      </c>
      <c r="C100" s="134"/>
      <c r="D100" s="135">
        <f>D99+D88</f>
        <v>85035</v>
      </c>
      <c r="E100" s="136"/>
      <c r="F100" s="135">
        <f>F99+F88</f>
        <v>80168</v>
      </c>
      <c r="G100" s="135"/>
      <c r="H100" s="135">
        <f>H99+H88</f>
        <v>79869</v>
      </c>
      <c r="I100" s="135"/>
      <c r="J100" s="135">
        <f>J99+J88</f>
        <v>86462.5</v>
      </c>
      <c r="K100" s="135"/>
      <c r="L100" s="135">
        <f>L99+L88</f>
        <v>96486.33</v>
      </c>
      <c r="M100" s="135"/>
      <c r="N100" s="135">
        <f>N99+N88</f>
        <v>109085.09</v>
      </c>
      <c r="O100" s="135"/>
      <c r="P100" s="135">
        <f>P99+P88</f>
        <v>113623.29999999999</v>
      </c>
      <c r="Q100" s="135"/>
      <c r="R100" s="135">
        <f>R99+R88</f>
        <v>105877.65999999999</v>
      </c>
      <c r="S100" s="135"/>
      <c r="T100" s="135">
        <f>T99+T88</f>
        <v>93046.150000000009</v>
      </c>
      <c r="U100" s="135"/>
      <c r="V100" s="135">
        <f>V99+V88</f>
        <v>91279.27</v>
      </c>
      <c r="W100" s="135"/>
      <c r="X100" s="135">
        <f>X99+X88</f>
        <v>84264.63</v>
      </c>
      <c r="Y100" s="135"/>
      <c r="Z100" s="135">
        <f>Z99+Z88</f>
        <v>79692.670000000013</v>
      </c>
      <c r="AA100" s="135"/>
      <c r="AB100" s="135">
        <f>AB99+AB88</f>
        <v>77836.390000000014</v>
      </c>
      <c r="AC100" s="135"/>
      <c r="AD100" s="135">
        <f>AD99+AD88</f>
        <v>79620.37000000001</v>
      </c>
      <c r="AE100" s="135"/>
      <c r="AF100" s="135">
        <f>AF99+AF88</f>
        <v>81774.899999999994</v>
      </c>
      <c r="AG100" s="135"/>
      <c r="AH100" s="135">
        <f>AH99+AH88</f>
        <v>84909.169999999984</v>
      </c>
      <c r="AI100" s="121"/>
      <c r="AJ100" s="137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</row>
    <row r="101" spans="2:50" s="34" customFormat="1" ht="3" customHeight="1" x14ac:dyDescent="0.3">
      <c r="B101" s="117"/>
      <c r="C101" s="118"/>
      <c r="D101" s="119"/>
      <c r="E101" s="120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97"/>
    </row>
    <row r="102" spans="2:50" ht="19.5" customHeight="1" outlineLevel="3" x14ac:dyDescent="0.25">
      <c r="B102" s="102" t="s">
        <v>2</v>
      </c>
      <c r="C102" s="103"/>
      <c r="D102" s="74">
        <v>9</v>
      </c>
      <c r="E102" s="104"/>
      <c r="F102" s="74">
        <v>10</v>
      </c>
      <c r="G102" s="74"/>
      <c r="H102" s="74">
        <v>108</v>
      </c>
      <c r="I102" s="74"/>
      <c r="J102" s="74">
        <v>125</v>
      </c>
      <c r="K102" s="74"/>
      <c r="L102" s="74">
        <v>63</v>
      </c>
      <c r="M102" s="74"/>
      <c r="N102" s="74">
        <v>126</v>
      </c>
      <c r="O102" s="74"/>
      <c r="P102" s="74">
        <v>77.19</v>
      </c>
      <c r="Q102" s="74"/>
      <c r="R102" s="74">
        <v>79.17</v>
      </c>
      <c r="S102" s="74"/>
      <c r="T102" s="74">
        <v>210.52</v>
      </c>
      <c r="U102" s="74"/>
      <c r="V102" s="74">
        <v>226.74</v>
      </c>
      <c r="W102" s="74"/>
      <c r="X102" s="74">
        <v>36.51</v>
      </c>
      <c r="Y102" s="74"/>
      <c r="Z102" s="74">
        <v>4.0599999999999996</v>
      </c>
      <c r="AA102" s="74"/>
      <c r="AB102" s="74">
        <v>3</v>
      </c>
      <c r="AC102" s="74"/>
      <c r="AD102" s="74">
        <v>7.55</v>
      </c>
      <c r="AE102" s="74"/>
      <c r="AF102" s="74">
        <v>5.71</v>
      </c>
      <c r="AG102" s="74"/>
      <c r="AH102" s="74">
        <v>5.91</v>
      </c>
      <c r="AI102" s="138"/>
      <c r="AJ102" s="53"/>
    </row>
    <row r="103" spans="2:50" ht="13.5" customHeight="1" outlineLevel="3" x14ac:dyDescent="0.25">
      <c r="B103" s="67" t="s">
        <v>3</v>
      </c>
      <c r="C103" s="68"/>
      <c r="D103" s="69">
        <v>236</v>
      </c>
      <c r="E103" s="70"/>
      <c r="F103" s="69">
        <v>917</v>
      </c>
      <c r="G103" s="69"/>
      <c r="H103" s="69">
        <v>1414</v>
      </c>
      <c r="I103" s="69"/>
      <c r="J103" s="69">
        <v>1323</v>
      </c>
      <c r="K103" s="69"/>
      <c r="L103" s="69">
        <v>1086</v>
      </c>
      <c r="M103" s="69"/>
      <c r="N103" s="69">
        <v>1061.58</v>
      </c>
      <c r="O103" s="69"/>
      <c r="P103" s="69">
        <v>1024.57</v>
      </c>
      <c r="Q103" s="69"/>
      <c r="R103" s="69">
        <v>576.41999999999996</v>
      </c>
      <c r="S103" s="69"/>
      <c r="T103" s="69">
        <v>95.32</v>
      </c>
      <c r="U103" s="69"/>
      <c r="V103" s="69">
        <v>0</v>
      </c>
      <c r="W103" s="69"/>
      <c r="X103" s="69">
        <v>0</v>
      </c>
      <c r="Y103" s="69"/>
      <c r="Z103" s="69">
        <v>0</v>
      </c>
      <c r="AA103" s="69"/>
      <c r="AB103" s="69">
        <v>0</v>
      </c>
      <c r="AC103" s="69"/>
      <c r="AD103" s="69">
        <v>0</v>
      </c>
      <c r="AE103" s="69"/>
      <c r="AF103" s="69">
        <v>0</v>
      </c>
      <c r="AG103" s="69"/>
      <c r="AH103" s="69">
        <v>0</v>
      </c>
      <c r="AI103" s="138"/>
      <c r="AJ103" s="53"/>
    </row>
    <row r="104" spans="2:50" ht="13.5" customHeight="1" outlineLevel="3" x14ac:dyDescent="0.25">
      <c r="B104" s="67" t="s">
        <v>4</v>
      </c>
      <c r="C104" s="68"/>
      <c r="D104" s="69">
        <v>37</v>
      </c>
      <c r="E104" s="70"/>
      <c r="F104" s="69">
        <v>49</v>
      </c>
      <c r="G104" s="69"/>
      <c r="H104" s="69">
        <v>44</v>
      </c>
      <c r="I104" s="69"/>
      <c r="J104" s="69">
        <v>31</v>
      </c>
      <c r="K104" s="69"/>
      <c r="L104" s="69">
        <v>30</v>
      </c>
      <c r="M104" s="69"/>
      <c r="N104" s="69">
        <v>22</v>
      </c>
      <c r="O104" s="69"/>
      <c r="P104" s="69">
        <v>7.66</v>
      </c>
      <c r="Q104" s="69"/>
      <c r="R104" s="69">
        <v>2.9</v>
      </c>
      <c r="S104" s="69"/>
      <c r="T104" s="69">
        <v>7</v>
      </c>
      <c r="U104" s="69"/>
      <c r="V104" s="69">
        <v>7</v>
      </c>
      <c r="W104" s="69"/>
      <c r="X104" s="69">
        <v>0</v>
      </c>
      <c r="Y104" s="69"/>
      <c r="Z104" s="69">
        <v>0</v>
      </c>
      <c r="AA104" s="69"/>
      <c r="AB104" s="69">
        <v>0</v>
      </c>
      <c r="AC104" s="69"/>
      <c r="AD104" s="69">
        <v>0</v>
      </c>
      <c r="AE104" s="69"/>
      <c r="AF104" s="69">
        <v>0</v>
      </c>
      <c r="AG104" s="69"/>
      <c r="AH104" s="69">
        <v>0</v>
      </c>
      <c r="AI104" s="138"/>
      <c r="AJ104" s="53"/>
    </row>
    <row r="105" spans="2:50" ht="13.5" customHeight="1" outlineLevel="3" x14ac:dyDescent="0.25">
      <c r="B105" s="67" t="s">
        <v>5</v>
      </c>
      <c r="C105" s="68"/>
      <c r="D105" s="69">
        <v>489</v>
      </c>
      <c r="E105" s="70"/>
      <c r="F105" s="69">
        <v>769</v>
      </c>
      <c r="G105" s="69"/>
      <c r="H105" s="69">
        <v>1372</v>
      </c>
      <c r="I105" s="69"/>
      <c r="J105" s="69">
        <v>1784</v>
      </c>
      <c r="K105" s="69"/>
      <c r="L105" s="69">
        <v>2009</v>
      </c>
      <c r="M105" s="69"/>
      <c r="N105" s="69">
        <v>2237</v>
      </c>
      <c r="O105" s="69"/>
      <c r="P105" s="69">
        <v>1128.19</v>
      </c>
      <c r="Q105" s="69"/>
      <c r="R105" s="69">
        <v>1100.3399999999999</v>
      </c>
      <c r="S105" s="69"/>
      <c r="T105" s="69">
        <v>728.52</v>
      </c>
      <c r="U105" s="69"/>
      <c r="V105" s="69">
        <v>378.36</v>
      </c>
      <c r="W105" s="69"/>
      <c r="X105" s="69">
        <v>201.53</v>
      </c>
      <c r="Y105" s="69"/>
      <c r="Z105" s="69">
        <v>113.14</v>
      </c>
      <c r="AA105" s="69"/>
      <c r="AB105" s="69">
        <v>105</v>
      </c>
      <c r="AC105" s="69"/>
      <c r="AD105" s="69">
        <v>186.71</v>
      </c>
      <c r="AE105" s="69"/>
      <c r="AF105" s="69">
        <v>130.71</v>
      </c>
      <c r="AG105" s="69"/>
      <c r="AH105" s="69">
        <v>110.47999999999999</v>
      </c>
      <c r="AI105" s="138"/>
      <c r="AJ105" s="53"/>
    </row>
    <row r="106" spans="2:50" ht="13.5" customHeight="1" outlineLevel="3" x14ac:dyDescent="0.25">
      <c r="B106" s="67" t="s">
        <v>31</v>
      </c>
      <c r="C106" s="68"/>
      <c r="D106" s="69">
        <v>15</v>
      </c>
      <c r="E106" s="70"/>
      <c r="F106" s="69">
        <v>0</v>
      </c>
      <c r="G106" s="69"/>
      <c r="H106" s="69">
        <v>31</v>
      </c>
      <c r="I106" s="69"/>
      <c r="J106" s="69">
        <v>51</v>
      </c>
      <c r="K106" s="69"/>
      <c r="L106" s="69">
        <v>17</v>
      </c>
      <c r="M106" s="69"/>
      <c r="N106" s="69">
        <v>0</v>
      </c>
      <c r="O106" s="69"/>
      <c r="P106" s="69">
        <v>0</v>
      </c>
      <c r="Q106" s="69"/>
      <c r="R106" s="69">
        <v>0</v>
      </c>
      <c r="S106" s="69"/>
      <c r="T106" s="69">
        <v>0</v>
      </c>
      <c r="U106" s="69"/>
      <c r="V106" s="69">
        <v>0</v>
      </c>
      <c r="W106" s="69"/>
      <c r="X106" s="69">
        <v>0</v>
      </c>
      <c r="Y106" s="69"/>
      <c r="Z106" s="69">
        <v>0</v>
      </c>
      <c r="AA106" s="69"/>
      <c r="AB106" s="69">
        <v>0</v>
      </c>
      <c r="AC106" s="69"/>
      <c r="AD106" s="69">
        <v>0</v>
      </c>
      <c r="AE106" s="69"/>
      <c r="AF106" s="69">
        <v>0</v>
      </c>
      <c r="AG106" s="69"/>
      <c r="AH106" s="69">
        <v>0</v>
      </c>
      <c r="AI106" s="138"/>
      <c r="AJ106" s="53"/>
    </row>
    <row r="107" spans="2:50" ht="13.5" customHeight="1" outlineLevel="3" x14ac:dyDescent="0.25">
      <c r="B107" s="67" t="s">
        <v>32</v>
      </c>
      <c r="C107" s="68"/>
      <c r="D107" s="69">
        <v>0</v>
      </c>
      <c r="E107" s="72"/>
      <c r="F107" s="69">
        <v>0</v>
      </c>
      <c r="G107" s="69"/>
      <c r="H107" s="69">
        <v>0</v>
      </c>
      <c r="I107" s="69"/>
      <c r="J107" s="69">
        <v>321</v>
      </c>
      <c r="K107" s="69"/>
      <c r="L107" s="69">
        <v>1565</v>
      </c>
      <c r="M107" s="69"/>
      <c r="N107" s="69">
        <v>2709</v>
      </c>
      <c r="O107" s="69"/>
      <c r="P107" s="69">
        <v>1865.34</v>
      </c>
      <c r="Q107" s="69"/>
      <c r="R107" s="69">
        <v>1388.45</v>
      </c>
      <c r="S107" s="69"/>
      <c r="T107" s="69">
        <v>1142.2</v>
      </c>
      <c r="U107" s="69"/>
      <c r="V107" s="69">
        <v>150.55000000000001</v>
      </c>
      <c r="W107" s="69"/>
      <c r="X107" s="69">
        <v>87.96</v>
      </c>
      <c r="Y107" s="69"/>
      <c r="Z107" s="69">
        <v>1.72</v>
      </c>
      <c r="AA107" s="69"/>
      <c r="AB107" s="69">
        <v>0</v>
      </c>
      <c r="AC107" s="69"/>
      <c r="AD107" s="69">
        <v>0</v>
      </c>
      <c r="AE107" s="69"/>
      <c r="AF107" s="69">
        <v>0</v>
      </c>
      <c r="AG107" s="69"/>
      <c r="AH107" s="69">
        <v>0</v>
      </c>
      <c r="AI107" s="138"/>
      <c r="AJ107" s="53"/>
    </row>
    <row r="108" spans="2:50" ht="13.5" customHeight="1" outlineLevel="3" x14ac:dyDescent="0.25">
      <c r="B108" s="67" t="s">
        <v>8</v>
      </c>
      <c r="C108" s="68"/>
      <c r="D108" s="69">
        <v>0</v>
      </c>
      <c r="E108" s="72"/>
      <c r="F108" s="69">
        <v>0</v>
      </c>
      <c r="G108" s="69"/>
      <c r="H108" s="69">
        <v>0</v>
      </c>
      <c r="I108" s="69"/>
      <c r="J108" s="69">
        <v>0</v>
      </c>
      <c r="K108" s="69"/>
      <c r="L108" s="69">
        <v>0</v>
      </c>
      <c r="M108" s="69"/>
      <c r="N108" s="69">
        <v>0</v>
      </c>
      <c r="O108" s="69"/>
      <c r="P108" s="69">
        <v>0</v>
      </c>
      <c r="Q108" s="69"/>
      <c r="R108" s="69">
        <v>0.5</v>
      </c>
      <c r="S108" s="69"/>
      <c r="T108" s="69">
        <v>0</v>
      </c>
      <c r="U108" s="69"/>
      <c r="V108" s="69">
        <v>0</v>
      </c>
      <c r="W108" s="69"/>
      <c r="X108" s="69">
        <v>0</v>
      </c>
      <c r="Y108" s="69"/>
      <c r="Z108" s="69">
        <v>0</v>
      </c>
      <c r="AA108" s="69"/>
      <c r="AB108" s="69">
        <v>0</v>
      </c>
      <c r="AC108" s="69"/>
      <c r="AD108" s="69">
        <v>0</v>
      </c>
      <c r="AE108" s="69"/>
      <c r="AF108" s="69">
        <v>0</v>
      </c>
      <c r="AG108" s="69"/>
      <c r="AH108" s="69">
        <v>0</v>
      </c>
      <c r="AI108" s="138"/>
      <c r="AJ108" s="53"/>
    </row>
    <row r="109" spans="2:50" ht="13.5" customHeight="1" outlineLevel="3" x14ac:dyDescent="0.25">
      <c r="B109" s="67" t="s">
        <v>33</v>
      </c>
      <c r="C109" s="68"/>
      <c r="D109" s="69">
        <v>0</v>
      </c>
      <c r="E109" s="70"/>
      <c r="F109" s="69">
        <v>0</v>
      </c>
      <c r="G109" s="69"/>
      <c r="H109" s="69">
        <v>0</v>
      </c>
      <c r="I109" s="69"/>
      <c r="J109" s="69">
        <v>0</v>
      </c>
      <c r="K109" s="69"/>
      <c r="L109" s="69">
        <v>0</v>
      </c>
      <c r="M109" s="69"/>
      <c r="N109" s="69">
        <v>0</v>
      </c>
      <c r="O109" s="69"/>
      <c r="P109" s="69">
        <v>0</v>
      </c>
      <c r="Q109" s="69"/>
      <c r="R109" s="69">
        <v>0</v>
      </c>
      <c r="S109" s="69"/>
      <c r="T109" s="69">
        <v>0</v>
      </c>
      <c r="U109" s="69"/>
      <c r="V109" s="69">
        <v>0</v>
      </c>
      <c r="W109" s="69"/>
      <c r="X109" s="69">
        <v>0</v>
      </c>
      <c r="Y109" s="69"/>
      <c r="Z109" s="69">
        <v>0</v>
      </c>
      <c r="AA109" s="69"/>
      <c r="AB109" s="69">
        <v>0</v>
      </c>
      <c r="AC109" s="69"/>
      <c r="AD109" s="69">
        <v>0</v>
      </c>
      <c r="AE109" s="69"/>
      <c r="AF109" s="69">
        <v>0</v>
      </c>
      <c r="AG109" s="69"/>
      <c r="AH109" s="69">
        <v>0</v>
      </c>
      <c r="AI109" s="139"/>
      <c r="AJ109" s="53"/>
    </row>
    <row r="110" spans="2:50" ht="13.5" customHeight="1" outlineLevel="3" x14ac:dyDescent="0.25">
      <c r="B110" s="67" t="s">
        <v>28</v>
      </c>
      <c r="C110" s="68"/>
      <c r="D110" s="69">
        <v>0</v>
      </c>
      <c r="E110" s="70"/>
      <c r="F110" s="69">
        <v>0</v>
      </c>
      <c r="G110" s="69"/>
      <c r="H110" s="69">
        <v>0</v>
      </c>
      <c r="I110" s="69"/>
      <c r="J110" s="69">
        <v>1</v>
      </c>
      <c r="K110" s="69"/>
      <c r="L110" s="69">
        <v>0</v>
      </c>
      <c r="M110" s="69"/>
      <c r="N110" s="69">
        <v>0</v>
      </c>
      <c r="O110" s="69"/>
      <c r="P110" s="69">
        <v>0</v>
      </c>
      <c r="Q110" s="69"/>
      <c r="R110" s="69">
        <v>0</v>
      </c>
      <c r="S110" s="69"/>
      <c r="T110" s="69">
        <v>0</v>
      </c>
      <c r="U110" s="69"/>
      <c r="V110" s="69">
        <v>0</v>
      </c>
      <c r="W110" s="69"/>
      <c r="X110" s="69">
        <v>0</v>
      </c>
      <c r="Y110" s="69"/>
      <c r="Z110" s="69">
        <v>0</v>
      </c>
      <c r="AA110" s="69"/>
      <c r="AB110" s="69">
        <v>0</v>
      </c>
      <c r="AC110" s="69"/>
      <c r="AD110" s="69">
        <v>0</v>
      </c>
      <c r="AE110" s="69"/>
      <c r="AF110" s="69">
        <v>0</v>
      </c>
      <c r="AG110" s="69"/>
      <c r="AH110" s="69">
        <v>0</v>
      </c>
      <c r="AI110" s="138"/>
      <c r="AJ110" s="53"/>
    </row>
    <row r="111" spans="2:50" ht="13.5" customHeight="1" outlineLevel="3" x14ac:dyDescent="0.25">
      <c r="B111" s="67" t="s">
        <v>29</v>
      </c>
      <c r="C111" s="68"/>
      <c r="D111" s="69">
        <v>0</v>
      </c>
      <c r="E111" s="72"/>
      <c r="F111" s="69">
        <v>0</v>
      </c>
      <c r="G111" s="69"/>
      <c r="H111" s="69">
        <v>0</v>
      </c>
      <c r="I111" s="69"/>
      <c r="J111" s="69">
        <v>0</v>
      </c>
      <c r="K111" s="69"/>
      <c r="L111" s="69">
        <v>0</v>
      </c>
      <c r="M111" s="69"/>
      <c r="N111" s="69">
        <v>0</v>
      </c>
      <c r="O111" s="69"/>
      <c r="P111" s="69">
        <v>0</v>
      </c>
      <c r="Q111" s="69"/>
      <c r="R111" s="69">
        <v>0</v>
      </c>
      <c r="S111" s="69"/>
      <c r="T111" s="69">
        <v>0</v>
      </c>
      <c r="U111" s="69"/>
      <c r="V111" s="69">
        <v>0</v>
      </c>
      <c r="W111" s="69"/>
      <c r="X111" s="69">
        <v>0</v>
      </c>
      <c r="Y111" s="69"/>
      <c r="Z111" s="69">
        <v>0</v>
      </c>
      <c r="AA111" s="69"/>
      <c r="AB111" s="69">
        <v>0</v>
      </c>
      <c r="AC111" s="69"/>
      <c r="AD111" s="69">
        <v>0</v>
      </c>
      <c r="AE111" s="69"/>
      <c r="AF111" s="69">
        <v>0</v>
      </c>
      <c r="AG111" s="69"/>
      <c r="AH111" s="69">
        <v>0</v>
      </c>
      <c r="AI111" s="138"/>
      <c r="AJ111" s="53"/>
    </row>
    <row r="112" spans="2:50" ht="13.5" customHeight="1" outlineLevel="3" x14ac:dyDescent="0.25">
      <c r="B112" s="67" t="s">
        <v>12</v>
      </c>
      <c r="C112" s="68"/>
      <c r="D112" s="69">
        <v>71</v>
      </c>
      <c r="E112" s="70"/>
      <c r="F112" s="69">
        <v>0</v>
      </c>
      <c r="G112" s="69"/>
      <c r="H112" s="69">
        <v>0</v>
      </c>
      <c r="I112" s="69"/>
      <c r="J112" s="69">
        <v>0</v>
      </c>
      <c r="K112" s="69"/>
      <c r="L112" s="69">
        <v>0</v>
      </c>
      <c r="M112" s="69"/>
      <c r="N112" s="69">
        <v>0</v>
      </c>
      <c r="O112" s="69"/>
      <c r="P112" s="69">
        <v>0</v>
      </c>
      <c r="Q112" s="69"/>
      <c r="R112" s="69">
        <v>0</v>
      </c>
      <c r="S112" s="69"/>
      <c r="T112" s="69">
        <v>0</v>
      </c>
      <c r="U112" s="69"/>
      <c r="V112" s="69">
        <v>0</v>
      </c>
      <c r="W112" s="69"/>
      <c r="X112" s="69">
        <v>0</v>
      </c>
      <c r="Y112" s="69"/>
      <c r="Z112" s="69">
        <v>0</v>
      </c>
      <c r="AA112" s="69"/>
      <c r="AB112" s="69">
        <v>5</v>
      </c>
      <c r="AC112" s="69"/>
      <c r="AD112" s="69">
        <v>0</v>
      </c>
      <c r="AE112" s="69"/>
      <c r="AF112" s="69">
        <v>0</v>
      </c>
      <c r="AG112" s="69"/>
      <c r="AH112" s="69">
        <v>0</v>
      </c>
      <c r="AI112" s="138"/>
      <c r="AJ112" s="53"/>
    </row>
    <row r="113" spans="2:36" ht="13.5" customHeight="1" outlineLevel="3" x14ac:dyDescent="0.25">
      <c r="B113" s="67" t="s">
        <v>34</v>
      </c>
      <c r="C113" s="68"/>
      <c r="D113" s="69">
        <v>3</v>
      </c>
      <c r="E113" s="70"/>
      <c r="F113" s="69">
        <v>21</v>
      </c>
      <c r="G113" s="70"/>
      <c r="H113" s="69">
        <v>37</v>
      </c>
      <c r="I113" s="69"/>
      <c r="J113" s="69">
        <v>53</v>
      </c>
      <c r="K113" s="69"/>
      <c r="L113" s="69">
        <v>42</v>
      </c>
      <c r="M113" s="69"/>
      <c r="N113" s="69">
        <v>39</v>
      </c>
      <c r="O113" s="69"/>
      <c r="P113" s="69">
        <v>2</v>
      </c>
      <c r="Q113" s="69"/>
      <c r="R113" s="69">
        <v>2</v>
      </c>
      <c r="S113" s="69"/>
      <c r="T113" s="69">
        <v>0</v>
      </c>
      <c r="U113" s="69"/>
      <c r="V113" s="69">
        <v>0</v>
      </c>
      <c r="W113" s="69"/>
      <c r="X113" s="69">
        <v>0</v>
      </c>
      <c r="Y113" s="69"/>
      <c r="Z113" s="69">
        <v>0</v>
      </c>
      <c r="AA113" s="69"/>
      <c r="AB113" s="69">
        <v>0</v>
      </c>
      <c r="AC113" s="69"/>
      <c r="AD113" s="69">
        <v>0</v>
      </c>
      <c r="AE113" s="69"/>
      <c r="AF113" s="69">
        <v>0</v>
      </c>
      <c r="AG113" s="69"/>
      <c r="AH113" s="69">
        <v>0</v>
      </c>
      <c r="AI113" s="138"/>
      <c r="AJ113" s="53"/>
    </row>
    <row r="114" spans="2:36" s="38" customFormat="1" ht="12.75" customHeight="1" outlineLevel="2" x14ac:dyDescent="0.3">
      <c r="B114" s="76" t="s">
        <v>14</v>
      </c>
      <c r="C114" s="122"/>
      <c r="D114" s="78">
        <f>SUM(D102:D113)</f>
        <v>860</v>
      </c>
      <c r="E114" s="79"/>
      <c r="F114" s="78">
        <f>SUM(F102:F113)</f>
        <v>1766</v>
      </c>
      <c r="G114" s="78"/>
      <c r="H114" s="78">
        <f>SUM(H102:H113)</f>
        <v>3006</v>
      </c>
      <c r="I114" s="78"/>
      <c r="J114" s="78">
        <f>SUM(J102:J113)</f>
        <v>3689</v>
      </c>
      <c r="K114" s="78"/>
      <c r="L114" s="78">
        <f>SUM(L102:L113)</f>
        <v>4812</v>
      </c>
      <c r="M114" s="78"/>
      <c r="N114" s="78">
        <f>SUM(N102:N113)</f>
        <v>6194.58</v>
      </c>
      <c r="O114" s="78"/>
      <c r="P114" s="78">
        <f>SUM(P102:P113)</f>
        <v>4104.95</v>
      </c>
      <c r="Q114" s="78"/>
      <c r="R114" s="78">
        <f>SUM(R102:R113)</f>
        <v>3149.7799999999997</v>
      </c>
      <c r="S114" s="78"/>
      <c r="T114" s="78">
        <f>SUM(T102:T113)</f>
        <v>2183.5600000000004</v>
      </c>
      <c r="U114" s="78"/>
      <c r="V114" s="78">
        <f>SUM(V102:V113)</f>
        <v>762.65000000000009</v>
      </c>
      <c r="W114" s="123"/>
      <c r="X114" s="78">
        <f>SUM(X102:X113)</f>
        <v>326</v>
      </c>
      <c r="Y114" s="123"/>
      <c r="Z114" s="78">
        <f>SUM(Z102:Z113)</f>
        <v>118.92</v>
      </c>
      <c r="AA114" s="123"/>
      <c r="AB114" s="78">
        <f>SUM(AB102:AB113)</f>
        <v>113</v>
      </c>
      <c r="AC114" s="123"/>
      <c r="AD114" s="78">
        <f>SUM(AD102:AD113)</f>
        <v>194.26000000000002</v>
      </c>
      <c r="AE114" s="123"/>
      <c r="AF114" s="78">
        <f>SUM(AF102:AF113)</f>
        <v>136.42000000000002</v>
      </c>
      <c r="AG114" s="123"/>
      <c r="AH114" s="78">
        <f>SUM(AH102:AH113)</f>
        <v>116.38999999999999</v>
      </c>
      <c r="AI114" s="140"/>
      <c r="AJ114" s="124"/>
    </row>
    <row r="115" spans="2:36" s="18" customFormat="1" ht="21.75" customHeight="1" outlineLevel="3" x14ac:dyDescent="0.2">
      <c r="B115" s="67" t="s">
        <v>35</v>
      </c>
      <c r="C115" s="68"/>
      <c r="D115" s="69">
        <v>0</v>
      </c>
      <c r="E115" s="72"/>
      <c r="F115" s="69">
        <v>0</v>
      </c>
      <c r="G115" s="69"/>
      <c r="H115" s="69">
        <v>0</v>
      </c>
      <c r="I115" s="69"/>
      <c r="J115" s="69">
        <v>0</v>
      </c>
      <c r="K115" s="69">
        <v>0</v>
      </c>
      <c r="L115" s="69">
        <v>0</v>
      </c>
      <c r="M115" s="125"/>
      <c r="N115" s="69">
        <v>14</v>
      </c>
      <c r="O115" s="69"/>
      <c r="P115" s="69">
        <v>8.4700000000000006</v>
      </c>
      <c r="Q115" s="69"/>
      <c r="R115" s="69">
        <v>26.55</v>
      </c>
      <c r="S115" s="69"/>
      <c r="T115" s="69">
        <v>8.92</v>
      </c>
      <c r="U115" s="69"/>
      <c r="V115" s="69">
        <v>10.199999999999999</v>
      </c>
      <c r="W115" s="69"/>
      <c r="X115" s="69">
        <v>8.18</v>
      </c>
      <c r="Y115" s="69"/>
      <c r="Z115" s="69">
        <v>7.84</v>
      </c>
      <c r="AA115" s="69"/>
      <c r="AB115" s="69">
        <v>7</v>
      </c>
      <c r="AC115" s="69"/>
      <c r="AD115" s="69">
        <v>4.46</v>
      </c>
      <c r="AE115" s="69"/>
      <c r="AF115" s="69">
        <v>2.66</v>
      </c>
      <c r="AG115" s="69"/>
      <c r="AH115" s="69">
        <v>3.17</v>
      </c>
      <c r="AI115" s="138"/>
      <c r="AJ115" s="84"/>
    </row>
    <row r="116" spans="2:36" s="18" customFormat="1" ht="13.5" customHeight="1" outlineLevel="3" x14ac:dyDescent="0.2">
      <c r="B116" s="67" t="s">
        <v>36</v>
      </c>
      <c r="C116" s="68"/>
      <c r="D116" s="69">
        <v>0</v>
      </c>
      <c r="E116" s="72"/>
      <c r="F116" s="69">
        <v>1</v>
      </c>
      <c r="G116" s="69"/>
      <c r="H116" s="69">
        <v>1</v>
      </c>
      <c r="I116" s="69"/>
      <c r="J116" s="69">
        <v>155</v>
      </c>
      <c r="K116" s="69">
        <v>0</v>
      </c>
      <c r="L116" s="69">
        <v>258</v>
      </c>
      <c r="M116" s="125"/>
      <c r="N116" s="69">
        <v>81</v>
      </c>
      <c r="O116" s="69"/>
      <c r="P116" s="69">
        <v>30</v>
      </c>
      <c r="Q116" s="69"/>
      <c r="R116" s="69">
        <v>28.54</v>
      </c>
      <c r="S116" s="69"/>
      <c r="T116" s="69">
        <v>21.01</v>
      </c>
      <c r="U116" s="69"/>
      <c r="V116" s="69">
        <v>8.8000000000000007</v>
      </c>
      <c r="W116" s="69"/>
      <c r="X116" s="69">
        <v>10.17</v>
      </c>
      <c r="Y116" s="69"/>
      <c r="Z116" s="69">
        <v>4.67</v>
      </c>
      <c r="AA116" s="69"/>
      <c r="AB116" s="69">
        <v>0</v>
      </c>
      <c r="AC116" s="69"/>
      <c r="AD116" s="69">
        <v>27.08</v>
      </c>
      <c r="AE116" s="69"/>
      <c r="AF116" s="69">
        <v>0</v>
      </c>
      <c r="AG116" s="69"/>
      <c r="AH116" s="69">
        <v>0</v>
      </c>
      <c r="AI116" s="138"/>
      <c r="AJ116" s="84"/>
    </row>
    <row r="117" spans="2:36" s="18" customFormat="1" ht="13.5" customHeight="1" outlineLevel="3" x14ac:dyDescent="0.2">
      <c r="B117" s="67" t="s">
        <v>17</v>
      </c>
      <c r="C117" s="68"/>
      <c r="D117" s="69">
        <v>0</v>
      </c>
      <c r="E117" s="72"/>
      <c r="F117" s="69">
        <v>0</v>
      </c>
      <c r="G117" s="69"/>
      <c r="H117" s="69">
        <v>0</v>
      </c>
      <c r="I117" s="69"/>
      <c r="J117" s="69">
        <v>0</v>
      </c>
      <c r="K117" s="69">
        <v>0</v>
      </c>
      <c r="L117" s="69">
        <v>0</v>
      </c>
      <c r="M117" s="125"/>
      <c r="N117" s="69">
        <v>0</v>
      </c>
      <c r="O117" s="69"/>
      <c r="P117" s="69">
        <v>0</v>
      </c>
      <c r="Q117" s="69"/>
      <c r="R117" s="69">
        <v>0</v>
      </c>
      <c r="S117" s="69"/>
      <c r="T117" s="69">
        <v>0</v>
      </c>
      <c r="U117" s="69"/>
      <c r="V117" s="69">
        <v>0</v>
      </c>
      <c r="W117" s="69"/>
      <c r="X117" s="69">
        <v>0</v>
      </c>
      <c r="Y117" s="69"/>
      <c r="Z117" s="69">
        <v>0</v>
      </c>
      <c r="AA117" s="69"/>
      <c r="AB117" s="69">
        <v>0</v>
      </c>
      <c r="AC117" s="69"/>
      <c r="AD117" s="69">
        <v>0</v>
      </c>
      <c r="AE117" s="69"/>
      <c r="AF117" s="69">
        <v>0</v>
      </c>
      <c r="AG117" s="69"/>
      <c r="AH117" s="69">
        <v>0</v>
      </c>
      <c r="AI117" s="138"/>
      <c r="AJ117" s="84"/>
    </row>
    <row r="118" spans="2:36" s="18" customFormat="1" ht="13.5" customHeight="1" outlineLevel="3" x14ac:dyDescent="0.2">
      <c r="B118" s="67" t="s">
        <v>65</v>
      </c>
      <c r="C118" s="68"/>
      <c r="D118" s="69">
        <v>0</v>
      </c>
      <c r="E118" s="72"/>
      <c r="F118" s="69">
        <v>0</v>
      </c>
      <c r="G118" s="69"/>
      <c r="H118" s="69">
        <v>0</v>
      </c>
      <c r="I118" s="69"/>
      <c r="J118" s="69">
        <v>0</v>
      </c>
      <c r="K118" s="69"/>
      <c r="L118" s="69">
        <v>0</v>
      </c>
      <c r="M118" s="125"/>
      <c r="N118" s="69">
        <v>0</v>
      </c>
      <c r="O118" s="69"/>
      <c r="P118" s="69">
        <v>0</v>
      </c>
      <c r="Q118" s="69"/>
      <c r="R118" s="69">
        <v>0</v>
      </c>
      <c r="S118" s="69"/>
      <c r="T118" s="69">
        <v>0</v>
      </c>
      <c r="U118" s="69"/>
      <c r="V118" s="69">
        <v>0</v>
      </c>
      <c r="W118" s="69"/>
      <c r="X118" s="69">
        <v>0</v>
      </c>
      <c r="Y118" s="69"/>
      <c r="Z118" s="69">
        <v>0</v>
      </c>
      <c r="AA118" s="69"/>
      <c r="AB118" s="69">
        <v>0</v>
      </c>
      <c r="AC118" s="69"/>
      <c r="AD118" s="69">
        <v>4.7699999999999996</v>
      </c>
      <c r="AE118" s="69"/>
      <c r="AF118" s="69">
        <v>0.25</v>
      </c>
      <c r="AG118" s="69"/>
      <c r="AH118" s="69">
        <v>0</v>
      </c>
      <c r="AI118" s="138"/>
      <c r="AJ118" s="84"/>
    </row>
    <row r="119" spans="2:36" s="39" customFormat="1" ht="12.75" customHeight="1" outlineLevel="2" x14ac:dyDescent="0.25">
      <c r="B119" s="76" t="s">
        <v>18</v>
      </c>
      <c r="C119" s="122"/>
      <c r="D119" s="78">
        <f>SUM(D115:D117)</f>
        <v>0</v>
      </c>
      <c r="E119" s="79"/>
      <c r="F119" s="78">
        <f>SUM(F115:F117)</f>
        <v>1</v>
      </c>
      <c r="G119" s="78"/>
      <c r="H119" s="78">
        <f>SUM(H115:H117)</f>
        <v>1</v>
      </c>
      <c r="I119" s="78"/>
      <c r="J119" s="78">
        <f>SUM(J115:J117)</f>
        <v>155</v>
      </c>
      <c r="K119" s="78"/>
      <c r="L119" s="78">
        <f>SUM(L115:L117)</f>
        <v>258</v>
      </c>
      <c r="M119" s="78"/>
      <c r="N119" s="78">
        <f>SUM(N115:N117)</f>
        <v>95</v>
      </c>
      <c r="O119" s="78"/>
      <c r="P119" s="78">
        <f>SUM(P115:P117)</f>
        <v>38.47</v>
      </c>
      <c r="Q119" s="78"/>
      <c r="R119" s="78">
        <f>SUM(R115:R117)</f>
        <v>55.09</v>
      </c>
      <c r="S119" s="78"/>
      <c r="T119" s="78">
        <f>SUM(T115:T117)</f>
        <v>29.93</v>
      </c>
      <c r="U119" s="78"/>
      <c r="V119" s="78">
        <f>SUM(V115:V117)</f>
        <v>19</v>
      </c>
      <c r="W119" s="123"/>
      <c r="X119" s="78">
        <f>SUM(X115:X117)</f>
        <v>18.350000000000001</v>
      </c>
      <c r="Y119" s="123"/>
      <c r="Z119" s="78">
        <f>SUM(Z115:Z117)</f>
        <v>12.51</v>
      </c>
      <c r="AA119" s="123"/>
      <c r="AB119" s="78">
        <f>SUM(AB115:AB117)</f>
        <v>7</v>
      </c>
      <c r="AC119" s="123"/>
      <c r="AD119" s="78">
        <f>SUM(AD115:AD118)</f>
        <v>36.31</v>
      </c>
      <c r="AE119" s="123"/>
      <c r="AF119" s="78">
        <f>SUM(AF115:AF118)</f>
        <v>2.91</v>
      </c>
      <c r="AG119" s="123"/>
      <c r="AH119" s="78">
        <f>SUM(AH115:AH118)</f>
        <v>3.17</v>
      </c>
      <c r="AI119" s="140"/>
      <c r="AJ119" s="126"/>
    </row>
    <row r="120" spans="2:36" s="40" customFormat="1" ht="17.25" customHeight="1" outlineLevel="1" x14ac:dyDescent="0.25">
      <c r="B120" s="86" t="s">
        <v>19</v>
      </c>
      <c r="C120" s="127"/>
      <c r="D120" s="128">
        <f>D119+D114</f>
        <v>860</v>
      </c>
      <c r="E120" s="129"/>
      <c r="F120" s="128">
        <f>F119+F114</f>
        <v>1767</v>
      </c>
      <c r="G120" s="128"/>
      <c r="H120" s="128">
        <f>H119+H114</f>
        <v>3007</v>
      </c>
      <c r="I120" s="128"/>
      <c r="J120" s="128">
        <f>J119+J114</f>
        <v>3844</v>
      </c>
      <c r="K120" s="128"/>
      <c r="L120" s="128">
        <f>L119+L114</f>
        <v>5070</v>
      </c>
      <c r="M120" s="128"/>
      <c r="N120" s="128">
        <f>N119+N114</f>
        <v>6289.58</v>
      </c>
      <c r="O120" s="128"/>
      <c r="P120" s="128">
        <f>P119+P114</f>
        <v>4143.42</v>
      </c>
      <c r="Q120" s="128"/>
      <c r="R120" s="128">
        <f>R119+R114</f>
        <v>3204.87</v>
      </c>
      <c r="S120" s="128"/>
      <c r="T120" s="128">
        <f>T119+T114</f>
        <v>2213.4900000000002</v>
      </c>
      <c r="U120" s="128"/>
      <c r="V120" s="128">
        <f>V119+V114</f>
        <v>781.65000000000009</v>
      </c>
      <c r="W120" s="128"/>
      <c r="X120" s="128">
        <f>X119+X114</f>
        <v>344.35</v>
      </c>
      <c r="Y120" s="128"/>
      <c r="Z120" s="128">
        <f>Z119+Z114</f>
        <v>131.43</v>
      </c>
      <c r="AA120" s="128"/>
      <c r="AB120" s="128">
        <f>AB119+AB114</f>
        <v>120</v>
      </c>
      <c r="AC120" s="128"/>
      <c r="AD120" s="128">
        <f>AD119+AD114</f>
        <v>230.57000000000002</v>
      </c>
      <c r="AE120" s="128"/>
      <c r="AF120" s="128">
        <f>AF119+AF114</f>
        <v>139.33000000000001</v>
      </c>
      <c r="AG120" s="128"/>
      <c r="AH120" s="128">
        <f>AH119+AH114</f>
        <v>119.55999999999999</v>
      </c>
      <c r="AI120" s="141"/>
      <c r="AJ120" s="130"/>
    </row>
    <row r="121" spans="2:36" s="18" customFormat="1" ht="20.25" customHeight="1" outlineLevel="3" x14ac:dyDescent="0.2">
      <c r="B121" s="67" t="s">
        <v>20</v>
      </c>
      <c r="C121" s="68"/>
      <c r="D121" s="69">
        <v>0</v>
      </c>
      <c r="E121" s="70"/>
      <c r="F121" s="69">
        <v>0</v>
      </c>
      <c r="G121" s="69"/>
      <c r="H121" s="69">
        <v>0</v>
      </c>
      <c r="I121" s="69"/>
      <c r="J121" s="69">
        <v>0</v>
      </c>
      <c r="K121" s="69"/>
      <c r="L121" s="69">
        <v>0</v>
      </c>
      <c r="M121" s="69"/>
      <c r="N121" s="69">
        <v>0</v>
      </c>
      <c r="O121" s="69"/>
      <c r="P121" s="69">
        <v>0</v>
      </c>
      <c r="Q121" s="69"/>
      <c r="R121" s="69">
        <v>0</v>
      </c>
      <c r="S121" s="69"/>
      <c r="T121" s="69">
        <v>0</v>
      </c>
      <c r="U121" s="69"/>
      <c r="V121" s="69">
        <v>0</v>
      </c>
      <c r="W121" s="69"/>
      <c r="X121" s="69">
        <v>0</v>
      </c>
      <c r="Y121" s="69"/>
      <c r="Z121" s="69">
        <v>0</v>
      </c>
      <c r="AA121" s="69"/>
      <c r="AB121" s="69">
        <v>0</v>
      </c>
      <c r="AC121" s="69"/>
      <c r="AD121" s="69">
        <v>0</v>
      </c>
      <c r="AE121" s="69"/>
      <c r="AF121" s="69">
        <v>0</v>
      </c>
      <c r="AG121" s="69"/>
      <c r="AH121" s="69">
        <v>0</v>
      </c>
      <c r="AI121" s="138"/>
      <c r="AJ121" s="84"/>
    </row>
    <row r="122" spans="2:36" s="18" customFormat="1" ht="13.5" customHeight="1" outlineLevel="3" x14ac:dyDescent="0.2">
      <c r="B122" s="67" t="s">
        <v>21</v>
      </c>
      <c r="C122" s="68"/>
      <c r="D122" s="69">
        <v>0</v>
      </c>
      <c r="E122" s="70"/>
      <c r="F122" s="69">
        <v>0</v>
      </c>
      <c r="G122" s="69"/>
      <c r="H122" s="69">
        <v>0</v>
      </c>
      <c r="I122" s="69"/>
      <c r="J122" s="69">
        <v>0</v>
      </c>
      <c r="K122" s="69"/>
      <c r="L122" s="69">
        <v>0</v>
      </c>
      <c r="M122" s="69"/>
      <c r="N122" s="69">
        <v>0</v>
      </c>
      <c r="O122" s="69"/>
      <c r="P122" s="69">
        <v>0</v>
      </c>
      <c r="Q122" s="69"/>
      <c r="R122" s="69">
        <v>0</v>
      </c>
      <c r="S122" s="69"/>
      <c r="T122" s="69">
        <v>0</v>
      </c>
      <c r="U122" s="69"/>
      <c r="V122" s="69">
        <v>0</v>
      </c>
      <c r="W122" s="69"/>
      <c r="X122" s="69">
        <v>0</v>
      </c>
      <c r="Y122" s="69"/>
      <c r="Z122" s="69">
        <v>0</v>
      </c>
      <c r="AA122" s="69"/>
      <c r="AB122" s="69">
        <v>0</v>
      </c>
      <c r="AC122" s="69"/>
      <c r="AD122" s="69">
        <v>0</v>
      </c>
      <c r="AE122" s="69"/>
      <c r="AF122" s="69">
        <v>0</v>
      </c>
      <c r="AG122" s="69"/>
      <c r="AH122" s="69">
        <v>0</v>
      </c>
      <c r="AI122" s="138"/>
      <c r="AJ122" s="84"/>
    </row>
    <row r="123" spans="2:36" outlineLevel="2" x14ac:dyDescent="0.25">
      <c r="B123" s="76" t="s">
        <v>22</v>
      </c>
      <c r="C123" s="122"/>
      <c r="D123" s="78">
        <f>SUM(D121:D122)</f>
        <v>0</v>
      </c>
      <c r="E123" s="79"/>
      <c r="F123" s="78">
        <f>SUM(F121:F122)</f>
        <v>0</v>
      </c>
      <c r="G123" s="78"/>
      <c r="H123" s="78">
        <f>SUM(H121:H122)</f>
        <v>0</v>
      </c>
      <c r="I123" s="78"/>
      <c r="J123" s="78">
        <f>SUM(J121:J122)</f>
        <v>0</v>
      </c>
      <c r="K123" s="78"/>
      <c r="L123" s="78">
        <f>SUM(L121:L122)</f>
        <v>0</v>
      </c>
      <c r="M123" s="78"/>
      <c r="N123" s="78">
        <f>SUM(N121:N122)</f>
        <v>0</v>
      </c>
      <c r="O123" s="78"/>
      <c r="P123" s="78">
        <f>SUM(P121:P122)</f>
        <v>0</v>
      </c>
      <c r="Q123" s="78"/>
      <c r="R123" s="78">
        <f>SUM(R121:R122)</f>
        <v>0</v>
      </c>
      <c r="S123" s="78"/>
      <c r="T123" s="78">
        <f>SUM(T121:T122)</f>
        <v>0</v>
      </c>
      <c r="U123" s="78"/>
      <c r="V123" s="78">
        <f>SUM(V121:V122)</f>
        <v>0</v>
      </c>
      <c r="W123" s="123"/>
      <c r="X123" s="78">
        <f>SUM(X121:X122)</f>
        <v>0</v>
      </c>
      <c r="Y123" s="123"/>
      <c r="Z123" s="69">
        <v>0</v>
      </c>
      <c r="AA123" s="123"/>
      <c r="AB123" s="78">
        <f>SUM(AB121:AB122)</f>
        <v>0</v>
      </c>
      <c r="AC123" s="123"/>
      <c r="AD123" s="78">
        <f>SUM(AD121:AD122)</f>
        <v>0</v>
      </c>
      <c r="AE123" s="123"/>
      <c r="AF123" s="78">
        <f>SUM(AF121:AF122)</f>
        <v>0</v>
      </c>
      <c r="AG123" s="123"/>
      <c r="AH123" s="78">
        <f>SUM(AH121:AH122)</f>
        <v>0</v>
      </c>
      <c r="AI123" s="140"/>
      <c r="AJ123" s="53"/>
    </row>
    <row r="124" spans="2:36" s="18" customFormat="1" ht="18.75" customHeight="1" outlineLevel="3" x14ac:dyDescent="0.2">
      <c r="B124" s="67" t="s">
        <v>37</v>
      </c>
      <c r="C124" s="68"/>
      <c r="D124" s="69">
        <v>0</v>
      </c>
      <c r="E124" s="72"/>
      <c r="F124" s="69">
        <v>0</v>
      </c>
      <c r="G124" s="69"/>
      <c r="H124" s="69">
        <v>0</v>
      </c>
      <c r="I124" s="69"/>
      <c r="J124" s="69">
        <v>0</v>
      </c>
      <c r="K124" s="69"/>
      <c r="L124" s="69">
        <v>0</v>
      </c>
      <c r="M124" s="125"/>
      <c r="N124" s="69">
        <v>0</v>
      </c>
      <c r="O124" s="69"/>
      <c r="P124" s="69">
        <v>0</v>
      </c>
      <c r="Q124" s="69"/>
      <c r="R124" s="69">
        <v>0</v>
      </c>
      <c r="S124" s="69"/>
      <c r="T124" s="69">
        <v>0</v>
      </c>
      <c r="U124" s="69"/>
      <c r="V124" s="69">
        <v>0</v>
      </c>
      <c r="W124" s="125"/>
      <c r="X124" s="69">
        <v>0</v>
      </c>
      <c r="Y124" s="125"/>
      <c r="Z124" s="69">
        <v>0</v>
      </c>
      <c r="AA124" s="125"/>
      <c r="AB124" s="69">
        <v>0</v>
      </c>
      <c r="AC124" s="125"/>
      <c r="AD124" s="69">
        <v>0</v>
      </c>
      <c r="AE124" s="125"/>
      <c r="AF124" s="69">
        <v>0</v>
      </c>
      <c r="AG124" s="125"/>
      <c r="AH124" s="69">
        <v>0</v>
      </c>
      <c r="AI124" s="138"/>
      <c r="AJ124" s="84"/>
    </row>
    <row r="125" spans="2:36" s="18" customFormat="1" ht="13.5" customHeight="1" outlineLevel="3" x14ac:dyDescent="0.2">
      <c r="B125" s="67" t="s">
        <v>24</v>
      </c>
      <c r="C125" s="68"/>
      <c r="D125" s="69">
        <v>0</v>
      </c>
      <c r="E125" s="70"/>
      <c r="F125" s="69">
        <v>0</v>
      </c>
      <c r="G125" s="69"/>
      <c r="H125" s="69">
        <v>0</v>
      </c>
      <c r="I125" s="69"/>
      <c r="J125" s="69">
        <v>0</v>
      </c>
      <c r="K125" s="69"/>
      <c r="L125" s="69">
        <v>0</v>
      </c>
      <c r="M125" s="69"/>
      <c r="N125" s="69">
        <v>0</v>
      </c>
      <c r="O125" s="69"/>
      <c r="P125" s="69">
        <v>0</v>
      </c>
      <c r="Q125" s="69"/>
      <c r="R125" s="69">
        <v>0</v>
      </c>
      <c r="S125" s="69"/>
      <c r="T125" s="69">
        <v>0</v>
      </c>
      <c r="U125" s="69"/>
      <c r="V125" s="69">
        <v>0</v>
      </c>
      <c r="W125" s="69"/>
      <c r="X125" s="69">
        <v>0</v>
      </c>
      <c r="Y125" s="69"/>
      <c r="Z125" s="69">
        <v>0</v>
      </c>
      <c r="AA125" s="69"/>
      <c r="AB125" s="69">
        <v>0</v>
      </c>
      <c r="AC125" s="69"/>
      <c r="AD125" s="69">
        <v>0</v>
      </c>
      <c r="AE125" s="69"/>
      <c r="AF125" s="69">
        <v>0</v>
      </c>
      <c r="AG125" s="69"/>
      <c r="AH125" s="69">
        <v>0</v>
      </c>
      <c r="AI125" s="138"/>
      <c r="AJ125" s="84"/>
    </row>
    <row r="126" spans="2:36" s="18" customFormat="1" ht="13.5" customHeight="1" outlineLevel="3" x14ac:dyDescent="0.2">
      <c r="B126" s="67" t="s">
        <v>38</v>
      </c>
      <c r="C126" s="68"/>
      <c r="D126" s="69">
        <v>0</v>
      </c>
      <c r="E126" s="70"/>
      <c r="F126" s="69">
        <v>0</v>
      </c>
      <c r="G126" s="69"/>
      <c r="H126" s="69">
        <v>0</v>
      </c>
      <c r="I126" s="69"/>
      <c r="J126" s="69">
        <v>0</v>
      </c>
      <c r="K126" s="69"/>
      <c r="L126" s="69">
        <v>0</v>
      </c>
      <c r="M126" s="69"/>
      <c r="N126" s="69">
        <v>0</v>
      </c>
      <c r="O126" s="69"/>
      <c r="P126" s="69">
        <v>0</v>
      </c>
      <c r="Q126" s="69"/>
      <c r="R126" s="69">
        <v>0</v>
      </c>
      <c r="S126" s="69"/>
      <c r="T126" s="69">
        <v>0</v>
      </c>
      <c r="U126" s="69"/>
      <c r="V126" s="69">
        <v>0</v>
      </c>
      <c r="W126" s="69"/>
      <c r="X126" s="69">
        <v>0</v>
      </c>
      <c r="Y126" s="69"/>
      <c r="Z126" s="69">
        <v>0</v>
      </c>
      <c r="AA126" s="69"/>
      <c r="AB126" s="69">
        <v>0</v>
      </c>
      <c r="AC126" s="69"/>
      <c r="AD126" s="69">
        <v>0</v>
      </c>
      <c r="AE126" s="69"/>
      <c r="AF126" s="69">
        <v>0</v>
      </c>
      <c r="AG126" s="69"/>
      <c r="AH126" s="69">
        <v>0</v>
      </c>
      <c r="AI126" s="138"/>
      <c r="AJ126" s="84"/>
    </row>
    <row r="127" spans="2:36" s="18" customFormat="1" ht="13.5" customHeight="1" outlineLevel="3" x14ac:dyDescent="0.2">
      <c r="B127" s="67" t="s">
        <v>39</v>
      </c>
      <c r="C127" s="68"/>
      <c r="D127" s="69">
        <v>0</v>
      </c>
      <c r="E127" s="72"/>
      <c r="F127" s="69">
        <v>0</v>
      </c>
      <c r="G127" s="69"/>
      <c r="H127" s="69">
        <v>0</v>
      </c>
      <c r="I127" s="69"/>
      <c r="J127" s="69">
        <v>0</v>
      </c>
      <c r="K127" s="69"/>
      <c r="L127" s="69">
        <v>0</v>
      </c>
      <c r="M127" s="125"/>
      <c r="N127" s="69">
        <v>0</v>
      </c>
      <c r="O127" s="69"/>
      <c r="P127" s="69">
        <v>0</v>
      </c>
      <c r="Q127" s="69"/>
      <c r="R127" s="69">
        <v>0</v>
      </c>
      <c r="S127" s="69"/>
      <c r="T127" s="69">
        <v>0</v>
      </c>
      <c r="U127" s="69"/>
      <c r="V127" s="69">
        <v>0</v>
      </c>
      <c r="W127" s="69"/>
      <c r="X127" s="69">
        <v>0</v>
      </c>
      <c r="Y127" s="69"/>
      <c r="Z127" s="69">
        <v>0</v>
      </c>
      <c r="AA127" s="69"/>
      <c r="AB127" s="69">
        <v>0</v>
      </c>
      <c r="AC127" s="69"/>
      <c r="AD127" s="69">
        <v>0</v>
      </c>
      <c r="AE127" s="69"/>
      <c r="AF127" s="69">
        <v>0</v>
      </c>
      <c r="AG127" s="69"/>
      <c r="AH127" s="69">
        <v>0</v>
      </c>
      <c r="AI127" s="138"/>
      <c r="AJ127" s="84"/>
    </row>
    <row r="128" spans="2:36" s="18" customFormat="1" ht="13.5" customHeight="1" outlineLevel="3" x14ac:dyDescent="0.2">
      <c r="B128" s="67" t="s">
        <v>40</v>
      </c>
      <c r="C128" s="68"/>
      <c r="D128" s="69">
        <v>0</v>
      </c>
      <c r="E128" s="72"/>
      <c r="F128" s="69">
        <v>0</v>
      </c>
      <c r="G128" s="69"/>
      <c r="H128" s="69">
        <v>0</v>
      </c>
      <c r="I128" s="69"/>
      <c r="J128" s="69">
        <v>0</v>
      </c>
      <c r="K128" s="69"/>
      <c r="L128" s="69">
        <v>0</v>
      </c>
      <c r="M128" s="125"/>
      <c r="N128" s="69">
        <v>0</v>
      </c>
      <c r="O128" s="69"/>
      <c r="P128" s="69">
        <v>0</v>
      </c>
      <c r="Q128" s="69"/>
      <c r="R128" s="69">
        <v>0</v>
      </c>
      <c r="S128" s="69"/>
      <c r="T128" s="69">
        <v>0</v>
      </c>
      <c r="U128" s="69"/>
      <c r="V128" s="69">
        <v>0</v>
      </c>
      <c r="W128" s="125"/>
      <c r="X128" s="69">
        <v>0</v>
      </c>
      <c r="Y128" s="125"/>
      <c r="Z128" s="69">
        <v>0</v>
      </c>
      <c r="AA128" s="125"/>
      <c r="AB128" s="69">
        <v>0</v>
      </c>
      <c r="AC128" s="125"/>
      <c r="AD128" s="69">
        <v>0</v>
      </c>
      <c r="AE128" s="125"/>
      <c r="AF128" s="69">
        <v>0</v>
      </c>
      <c r="AG128" s="125"/>
      <c r="AH128" s="69">
        <v>0</v>
      </c>
      <c r="AI128" s="138"/>
      <c r="AJ128" s="84"/>
    </row>
    <row r="129" spans="2:36" s="18" customFormat="1" ht="13.5" customHeight="1" outlineLevel="3" x14ac:dyDescent="0.2">
      <c r="B129" s="67" t="s">
        <v>41</v>
      </c>
      <c r="C129" s="68"/>
      <c r="D129" s="69">
        <v>0</v>
      </c>
      <c r="E129" s="72"/>
      <c r="F129" s="69">
        <v>0</v>
      </c>
      <c r="G129" s="69"/>
      <c r="H129" s="69">
        <v>0</v>
      </c>
      <c r="I129" s="69"/>
      <c r="J129" s="69">
        <v>0</v>
      </c>
      <c r="K129" s="69"/>
      <c r="L129" s="69">
        <v>0</v>
      </c>
      <c r="M129" s="125"/>
      <c r="N129" s="69">
        <v>0</v>
      </c>
      <c r="O129" s="69"/>
      <c r="P129" s="69">
        <v>0</v>
      </c>
      <c r="Q129" s="69"/>
      <c r="R129" s="69">
        <v>0</v>
      </c>
      <c r="S129" s="69"/>
      <c r="T129" s="69">
        <v>0</v>
      </c>
      <c r="U129" s="69"/>
      <c r="V129" s="69">
        <v>0</v>
      </c>
      <c r="W129" s="125"/>
      <c r="X129" s="69">
        <v>0</v>
      </c>
      <c r="Y129" s="125"/>
      <c r="Z129" s="69">
        <v>0</v>
      </c>
      <c r="AA129" s="125"/>
      <c r="AB129" s="69">
        <v>0</v>
      </c>
      <c r="AC129" s="125"/>
      <c r="AD129" s="69">
        <v>0</v>
      </c>
      <c r="AE129" s="125"/>
      <c r="AF129" s="69">
        <v>0</v>
      </c>
      <c r="AG129" s="125"/>
      <c r="AH129" s="69">
        <v>0</v>
      </c>
      <c r="AI129" s="138"/>
      <c r="AJ129" s="84"/>
    </row>
    <row r="130" spans="2:36" ht="12.75" customHeight="1" outlineLevel="2" x14ac:dyDescent="0.25">
      <c r="B130" s="76" t="s">
        <v>25</v>
      </c>
      <c r="C130" s="122"/>
      <c r="D130" s="78">
        <f>SUM(D124:D128)</f>
        <v>0</v>
      </c>
      <c r="E130" s="79"/>
      <c r="F130" s="78">
        <f>SUM(F124:F128)</f>
        <v>0</v>
      </c>
      <c r="G130" s="78"/>
      <c r="H130" s="78">
        <f>SUM(H124:H128)</f>
        <v>0</v>
      </c>
      <c r="I130" s="78"/>
      <c r="J130" s="78">
        <f>SUM(J124:J128)</f>
        <v>0</v>
      </c>
      <c r="K130" s="78"/>
      <c r="L130" s="78">
        <f>SUM(L124:L128)</f>
        <v>0</v>
      </c>
      <c r="M130" s="78"/>
      <c r="N130" s="78">
        <f>SUM(N124:N128)</f>
        <v>0</v>
      </c>
      <c r="O130" s="78"/>
      <c r="P130" s="78">
        <f>SUM(P124:P128)</f>
        <v>0</v>
      </c>
      <c r="Q130" s="78"/>
      <c r="R130" s="78">
        <f>SUM(R124:R128)</f>
        <v>0</v>
      </c>
      <c r="S130" s="78"/>
      <c r="T130" s="78">
        <f>SUM(T124:T128)</f>
        <v>0</v>
      </c>
      <c r="U130" s="78"/>
      <c r="V130" s="78">
        <f>SUM(V124:V128)</f>
        <v>0</v>
      </c>
      <c r="W130" s="131"/>
      <c r="X130" s="78">
        <f>SUM(X124:X129)</f>
        <v>0</v>
      </c>
      <c r="Y130" s="131"/>
      <c r="Z130" s="69">
        <v>0</v>
      </c>
      <c r="AA130" s="131"/>
      <c r="AB130" s="78">
        <f>SUM(AB124:AB129)</f>
        <v>0</v>
      </c>
      <c r="AC130" s="131"/>
      <c r="AD130" s="78">
        <f>SUM(AD124:AD129)</f>
        <v>0</v>
      </c>
      <c r="AE130" s="131"/>
      <c r="AF130" s="78">
        <f>SUM(AF124:AF129)</f>
        <v>0</v>
      </c>
      <c r="AG130" s="131"/>
      <c r="AH130" s="78">
        <f>SUM(AH124:AH129)</f>
        <v>0</v>
      </c>
      <c r="AI130" s="140"/>
      <c r="AJ130" s="53"/>
    </row>
    <row r="131" spans="2:36" s="41" customFormat="1" ht="17.25" customHeight="1" outlineLevel="1" x14ac:dyDescent="0.3">
      <c r="B131" s="86" t="s">
        <v>26</v>
      </c>
      <c r="C131" s="127"/>
      <c r="D131" s="128">
        <f>D130+D123</f>
        <v>0</v>
      </c>
      <c r="E131" s="129"/>
      <c r="F131" s="128">
        <f>F130+F123</f>
        <v>0</v>
      </c>
      <c r="G131" s="128"/>
      <c r="H131" s="128">
        <f>H130+H123</f>
        <v>0</v>
      </c>
      <c r="I131" s="128"/>
      <c r="J131" s="128">
        <f>J130+J123</f>
        <v>0</v>
      </c>
      <c r="K131" s="128"/>
      <c r="L131" s="128">
        <f>L130+L123</f>
        <v>0</v>
      </c>
      <c r="M131" s="128"/>
      <c r="N131" s="128">
        <f>N130+N123</f>
        <v>0</v>
      </c>
      <c r="O131" s="128"/>
      <c r="P131" s="128">
        <f>P130+P123</f>
        <v>0</v>
      </c>
      <c r="Q131" s="128"/>
      <c r="R131" s="128">
        <f>R130+R123</f>
        <v>0</v>
      </c>
      <c r="S131" s="128"/>
      <c r="T131" s="128">
        <f>T130+T123</f>
        <v>0</v>
      </c>
      <c r="U131" s="128"/>
      <c r="V131" s="128">
        <f>V130+V123</f>
        <v>0</v>
      </c>
      <c r="W131" s="128"/>
      <c r="X131" s="128">
        <f>X130+X123</f>
        <v>0</v>
      </c>
      <c r="Y131" s="128"/>
      <c r="Z131" s="128">
        <f>Z130+Z123</f>
        <v>0</v>
      </c>
      <c r="AA131" s="128"/>
      <c r="AB131" s="128">
        <f>AB130+AB123</f>
        <v>0</v>
      </c>
      <c r="AC131" s="128"/>
      <c r="AD131" s="128">
        <f>AD130+AD123</f>
        <v>0</v>
      </c>
      <c r="AE131" s="128"/>
      <c r="AF131" s="128">
        <f>AF130+AF123</f>
        <v>0</v>
      </c>
      <c r="AG131" s="128"/>
      <c r="AH131" s="128">
        <f>AH130+AH123</f>
        <v>0</v>
      </c>
      <c r="AI131" s="141"/>
      <c r="AJ131" s="132"/>
    </row>
    <row r="132" spans="2:36" s="34" customFormat="1" ht="20.25" customHeight="1" x14ac:dyDescent="0.3">
      <c r="B132" s="142" t="s">
        <v>43</v>
      </c>
      <c r="C132" s="143"/>
      <c r="D132" s="144">
        <f>D131+D120</f>
        <v>860</v>
      </c>
      <c r="E132" s="145"/>
      <c r="F132" s="144">
        <f>F131+F120</f>
        <v>1767</v>
      </c>
      <c r="G132" s="144"/>
      <c r="H132" s="144">
        <f>H131+H120</f>
        <v>3007</v>
      </c>
      <c r="I132" s="144"/>
      <c r="J132" s="144">
        <f>J131+J120</f>
        <v>3844</v>
      </c>
      <c r="K132" s="144"/>
      <c r="L132" s="144">
        <f>L131+L120</f>
        <v>5070</v>
      </c>
      <c r="M132" s="144"/>
      <c r="N132" s="144">
        <f>N131+N120</f>
        <v>6289.58</v>
      </c>
      <c r="O132" s="144"/>
      <c r="P132" s="144">
        <f>P131+P120</f>
        <v>4143.42</v>
      </c>
      <c r="Q132" s="144"/>
      <c r="R132" s="144">
        <f>R131+R120</f>
        <v>3204.87</v>
      </c>
      <c r="S132" s="144"/>
      <c r="T132" s="144">
        <f>T131+T120</f>
        <v>2213.4900000000002</v>
      </c>
      <c r="U132" s="144"/>
      <c r="V132" s="144">
        <f>V131+V120</f>
        <v>781.65000000000009</v>
      </c>
      <c r="W132" s="144"/>
      <c r="X132" s="144">
        <f>X131+X120</f>
        <v>344.35</v>
      </c>
      <c r="Y132" s="144"/>
      <c r="Z132" s="144">
        <f>Z131+Z120</f>
        <v>131.43</v>
      </c>
      <c r="AA132" s="144"/>
      <c r="AB132" s="144">
        <f>AB131+AB120</f>
        <v>120</v>
      </c>
      <c r="AC132" s="144"/>
      <c r="AD132" s="144">
        <f>AD131+AD120</f>
        <v>230.57000000000002</v>
      </c>
      <c r="AE132" s="144"/>
      <c r="AF132" s="144">
        <f>AF131+AF120</f>
        <v>139.33000000000001</v>
      </c>
      <c r="AG132" s="144"/>
      <c r="AH132" s="144">
        <f>AH131+AH120</f>
        <v>119.55999999999999</v>
      </c>
      <c r="AI132" s="146"/>
      <c r="AJ132" s="97"/>
    </row>
    <row r="133" spans="2:36" s="34" customFormat="1" ht="3" customHeight="1" x14ac:dyDescent="0.3">
      <c r="B133" s="117"/>
      <c r="C133" s="118"/>
      <c r="D133" s="119"/>
      <c r="E133" s="120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97"/>
    </row>
    <row r="134" spans="2:36" ht="19.5" customHeight="1" outlineLevel="3" x14ac:dyDescent="0.25">
      <c r="B134" s="102" t="s">
        <v>2</v>
      </c>
      <c r="C134" s="103"/>
      <c r="D134" s="74">
        <v>743</v>
      </c>
      <c r="E134" s="104"/>
      <c r="F134" s="74">
        <v>1021</v>
      </c>
      <c r="G134" s="74"/>
      <c r="H134" s="74">
        <v>1286</v>
      </c>
      <c r="I134" s="74"/>
      <c r="J134" s="74">
        <v>1960</v>
      </c>
      <c r="K134" s="74"/>
      <c r="L134" s="74">
        <v>2476</v>
      </c>
      <c r="M134" s="74"/>
      <c r="N134" s="74">
        <v>3649</v>
      </c>
      <c r="O134" s="74"/>
      <c r="P134" s="74">
        <v>4229.08</v>
      </c>
      <c r="Q134" s="74"/>
      <c r="R134" s="74">
        <v>5121.72</v>
      </c>
      <c r="S134" s="74"/>
      <c r="T134" s="74">
        <v>6221.48</v>
      </c>
      <c r="U134" s="74"/>
      <c r="V134" s="74">
        <v>6151.34</v>
      </c>
      <c r="W134" s="74"/>
      <c r="X134" s="74">
        <v>4980</v>
      </c>
      <c r="Y134" s="74"/>
      <c r="Z134" s="147">
        <v>4408</v>
      </c>
      <c r="AA134" s="74"/>
      <c r="AB134" s="74">
        <v>4269.95</v>
      </c>
      <c r="AC134" s="74"/>
      <c r="AD134" s="74">
        <v>5102.67</v>
      </c>
      <c r="AE134" s="74"/>
      <c r="AF134" s="74">
        <v>6136.9500000000007</v>
      </c>
      <c r="AG134" s="74"/>
      <c r="AH134" s="74">
        <v>7400.3899999999994</v>
      </c>
      <c r="AI134" s="148"/>
      <c r="AJ134" s="53"/>
    </row>
    <row r="135" spans="2:36" ht="13.5" customHeight="1" outlineLevel="3" x14ac:dyDescent="0.25">
      <c r="B135" s="67" t="s">
        <v>3</v>
      </c>
      <c r="C135" s="68"/>
      <c r="D135" s="69">
        <v>68</v>
      </c>
      <c r="E135" s="70"/>
      <c r="F135" s="69">
        <v>149</v>
      </c>
      <c r="G135" s="69"/>
      <c r="H135" s="69">
        <v>120</v>
      </c>
      <c r="I135" s="69"/>
      <c r="J135" s="69">
        <v>290</v>
      </c>
      <c r="K135" s="69"/>
      <c r="L135" s="69">
        <v>355</v>
      </c>
      <c r="M135" s="69"/>
      <c r="N135" s="69">
        <v>358</v>
      </c>
      <c r="O135" s="69"/>
      <c r="P135" s="69">
        <v>536.75</v>
      </c>
      <c r="Q135" s="69"/>
      <c r="R135" s="69">
        <v>544.03</v>
      </c>
      <c r="S135" s="69"/>
      <c r="T135" s="69">
        <v>584.29</v>
      </c>
      <c r="U135" s="69"/>
      <c r="V135" s="69">
        <v>1095.8800000000001</v>
      </c>
      <c r="W135" s="69"/>
      <c r="X135" s="69">
        <v>339</v>
      </c>
      <c r="Y135" s="69"/>
      <c r="Z135" s="149">
        <v>44.45</v>
      </c>
      <c r="AA135" s="69"/>
      <c r="AB135" s="69">
        <v>27.84</v>
      </c>
      <c r="AC135" s="69"/>
      <c r="AD135" s="69">
        <v>18.100000000000001</v>
      </c>
      <c r="AE135" s="69"/>
      <c r="AF135" s="69">
        <v>17.920000000000002</v>
      </c>
      <c r="AG135" s="69"/>
      <c r="AH135" s="69">
        <v>8.59</v>
      </c>
      <c r="AI135" s="148"/>
      <c r="AJ135" s="53"/>
    </row>
    <row r="136" spans="2:36" ht="13.5" customHeight="1" outlineLevel="3" x14ac:dyDescent="0.25">
      <c r="B136" s="67" t="s">
        <v>4</v>
      </c>
      <c r="C136" s="68"/>
      <c r="D136" s="69">
        <v>5</v>
      </c>
      <c r="E136" s="70"/>
      <c r="F136" s="69">
        <v>9</v>
      </c>
      <c r="G136" s="69"/>
      <c r="H136" s="69">
        <v>3</v>
      </c>
      <c r="I136" s="69"/>
      <c r="J136" s="69">
        <v>7</v>
      </c>
      <c r="K136" s="69"/>
      <c r="L136" s="69">
        <v>6</v>
      </c>
      <c r="M136" s="69"/>
      <c r="N136" s="69">
        <v>7</v>
      </c>
      <c r="O136" s="69"/>
      <c r="P136" s="69">
        <v>5.17</v>
      </c>
      <c r="Q136" s="69"/>
      <c r="R136" s="69">
        <v>16.170000000000002</v>
      </c>
      <c r="S136" s="69"/>
      <c r="T136" s="69">
        <v>9.0399999999999991</v>
      </c>
      <c r="U136" s="69"/>
      <c r="V136" s="69">
        <v>6.33</v>
      </c>
      <c r="W136" s="69"/>
      <c r="X136" s="69">
        <v>10</v>
      </c>
      <c r="Y136" s="69"/>
      <c r="Z136" s="149">
        <v>5.5</v>
      </c>
      <c r="AA136" s="69"/>
      <c r="AB136" s="69">
        <v>10.73</v>
      </c>
      <c r="AC136" s="69"/>
      <c r="AD136" s="69">
        <v>14.559999999999999</v>
      </c>
      <c r="AE136" s="69"/>
      <c r="AF136" s="69">
        <v>90.67</v>
      </c>
      <c r="AG136" s="69"/>
      <c r="AH136" s="69">
        <v>144</v>
      </c>
      <c r="AI136" s="148"/>
      <c r="AJ136" s="53"/>
    </row>
    <row r="137" spans="2:36" ht="13.5" customHeight="1" outlineLevel="3" x14ac:dyDescent="0.25">
      <c r="B137" s="67" t="s">
        <v>5</v>
      </c>
      <c r="C137" s="68"/>
      <c r="D137" s="69">
        <v>2635</v>
      </c>
      <c r="E137" s="70"/>
      <c r="F137" s="69">
        <v>3951</v>
      </c>
      <c r="G137" s="69"/>
      <c r="H137" s="69">
        <v>3930</v>
      </c>
      <c r="I137" s="69"/>
      <c r="J137" s="69">
        <v>4326</v>
      </c>
      <c r="K137" s="69"/>
      <c r="L137" s="69">
        <v>5359</v>
      </c>
      <c r="M137" s="69"/>
      <c r="N137" s="69">
        <v>5260.39</v>
      </c>
      <c r="O137" s="69"/>
      <c r="P137" s="69">
        <v>5405.58</v>
      </c>
      <c r="Q137" s="69"/>
      <c r="R137" s="69">
        <v>4616.21</v>
      </c>
      <c r="S137" s="69"/>
      <c r="T137" s="69">
        <v>4043.87</v>
      </c>
      <c r="U137" s="69"/>
      <c r="V137" s="69">
        <v>3747</v>
      </c>
      <c r="W137" s="69"/>
      <c r="X137" s="69">
        <v>3035</v>
      </c>
      <c r="Y137" s="69"/>
      <c r="Z137" s="149">
        <v>2742.5699999999997</v>
      </c>
      <c r="AA137" s="69"/>
      <c r="AB137" s="69">
        <v>2715.12</v>
      </c>
      <c r="AC137" s="69"/>
      <c r="AD137" s="69">
        <v>2902.2799999999997</v>
      </c>
      <c r="AE137" s="69"/>
      <c r="AF137" s="69">
        <v>2767.64</v>
      </c>
      <c r="AG137" s="69"/>
      <c r="AH137" s="69">
        <v>3008.91</v>
      </c>
      <c r="AI137" s="148"/>
      <c r="AJ137" s="53"/>
    </row>
    <row r="138" spans="2:36" ht="13.5" customHeight="1" outlineLevel="3" x14ac:dyDescent="0.25">
      <c r="B138" s="67" t="s">
        <v>31</v>
      </c>
      <c r="C138" s="68"/>
      <c r="D138" s="69">
        <v>9</v>
      </c>
      <c r="E138" s="70"/>
      <c r="F138" s="69">
        <v>59</v>
      </c>
      <c r="G138" s="69"/>
      <c r="H138" s="69">
        <v>187</v>
      </c>
      <c r="I138" s="69"/>
      <c r="J138" s="69">
        <v>28</v>
      </c>
      <c r="K138" s="69"/>
      <c r="L138" s="69">
        <v>48</v>
      </c>
      <c r="M138" s="69"/>
      <c r="N138" s="69">
        <v>698</v>
      </c>
      <c r="O138" s="69"/>
      <c r="P138" s="69">
        <v>712</v>
      </c>
      <c r="Q138" s="69"/>
      <c r="R138" s="69">
        <v>65</v>
      </c>
      <c r="S138" s="69"/>
      <c r="T138" s="69">
        <v>21</v>
      </c>
      <c r="U138" s="69"/>
      <c r="V138" s="69">
        <v>23</v>
      </c>
      <c r="W138" s="69"/>
      <c r="X138" s="69">
        <v>22</v>
      </c>
      <c r="Y138" s="69"/>
      <c r="Z138" s="149">
        <v>40.590000000000003</v>
      </c>
      <c r="AA138" s="69"/>
      <c r="AB138" s="69">
        <v>42.17</v>
      </c>
      <c r="AC138" s="69"/>
      <c r="AD138" s="69">
        <v>37.92</v>
      </c>
      <c r="AE138" s="69"/>
      <c r="AF138" s="69">
        <v>42.47</v>
      </c>
      <c r="AG138" s="69"/>
      <c r="AH138" s="69">
        <v>55.65</v>
      </c>
      <c r="AI138" s="148"/>
      <c r="AJ138" s="53"/>
    </row>
    <row r="139" spans="2:36" ht="13.5" customHeight="1" outlineLevel="3" x14ac:dyDescent="0.25">
      <c r="B139" s="67" t="s">
        <v>32</v>
      </c>
      <c r="C139" s="68"/>
      <c r="D139" s="69">
        <v>0</v>
      </c>
      <c r="E139" s="72"/>
      <c r="F139" s="69">
        <v>0</v>
      </c>
      <c r="G139" s="69"/>
      <c r="H139" s="69">
        <v>0</v>
      </c>
      <c r="I139" s="69"/>
      <c r="J139" s="69">
        <v>0</v>
      </c>
      <c r="K139" s="69"/>
      <c r="L139" s="69">
        <v>0</v>
      </c>
      <c r="M139" s="69"/>
      <c r="N139" s="69">
        <v>0</v>
      </c>
      <c r="O139" s="69"/>
      <c r="P139" s="69">
        <v>0</v>
      </c>
      <c r="Q139" s="69"/>
      <c r="R139" s="69">
        <v>0</v>
      </c>
      <c r="S139" s="69"/>
      <c r="T139" s="69">
        <v>0</v>
      </c>
      <c r="U139" s="69"/>
      <c r="V139" s="69">
        <v>0</v>
      </c>
      <c r="W139" s="69"/>
      <c r="X139" s="69">
        <v>0</v>
      </c>
      <c r="Y139" s="69"/>
      <c r="Z139" s="149">
        <v>0</v>
      </c>
      <c r="AA139" s="69"/>
      <c r="AB139" s="69">
        <v>0</v>
      </c>
      <c r="AC139" s="69"/>
      <c r="AD139" s="69">
        <v>0</v>
      </c>
      <c r="AE139" s="69"/>
      <c r="AF139" s="69"/>
      <c r="AG139" s="69"/>
      <c r="AH139" s="69"/>
      <c r="AI139" s="148"/>
      <c r="AJ139" s="53"/>
    </row>
    <row r="140" spans="2:36" ht="13.5" customHeight="1" outlineLevel="3" x14ac:dyDescent="0.25">
      <c r="B140" s="67" t="s">
        <v>8</v>
      </c>
      <c r="C140" s="68"/>
      <c r="D140" s="69">
        <v>0</v>
      </c>
      <c r="E140" s="72"/>
      <c r="F140" s="69">
        <v>0</v>
      </c>
      <c r="G140" s="69"/>
      <c r="H140" s="69">
        <v>0</v>
      </c>
      <c r="I140" s="69"/>
      <c r="J140" s="69">
        <v>0</v>
      </c>
      <c r="K140" s="69"/>
      <c r="L140" s="69">
        <v>0</v>
      </c>
      <c r="M140" s="69"/>
      <c r="N140" s="69">
        <v>0</v>
      </c>
      <c r="O140" s="69"/>
      <c r="P140" s="69">
        <v>0</v>
      </c>
      <c r="Q140" s="69"/>
      <c r="R140" s="69">
        <v>1.84</v>
      </c>
      <c r="S140" s="69"/>
      <c r="T140" s="69">
        <v>5.78</v>
      </c>
      <c r="U140" s="69"/>
      <c r="V140" s="69">
        <v>5</v>
      </c>
      <c r="W140" s="69"/>
      <c r="X140" s="69">
        <v>8</v>
      </c>
      <c r="Y140" s="69"/>
      <c r="Z140" s="149">
        <v>7.1</v>
      </c>
      <c r="AA140" s="69"/>
      <c r="AB140" s="69">
        <v>4.01</v>
      </c>
      <c r="AC140" s="69"/>
      <c r="AD140" s="69">
        <v>4.38</v>
      </c>
      <c r="AE140" s="69"/>
      <c r="AF140" s="69">
        <v>2.5499999999999998</v>
      </c>
      <c r="AG140" s="69"/>
      <c r="AH140" s="69">
        <v>1.1299999999999999</v>
      </c>
      <c r="AI140" s="148"/>
      <c r="AJ140" s="53"/>
    </row>
    <row r="141" spans="2:36" ht="13.5" customHeight="1" outlineLevel="3" x14ac:dyDescent="0.25">
      <c r="B141" s="67" t="s">
        <v>33</v>
      </c>
      <c r="C141" s="68"/>
      <c r="D141" s="69">
        <v>0</v>
      </c>
      <c r="E141" s="70"/>
      <c r="F141" s="69">
        <v>17</v>
      </c>
      <c r="G141" s="69"/>
      <c r="H141" s="69">
        <v>0</v>
      </c>
      <c r="I141" s="69"/>
      <c r="J141" s="69">
        <v>0</v>
      </c>
      <c r="K141" s="69"/>
      <c r="L141" s="69">
        <v>0</v>
      </c>
      <c r="M141" s="69"/>
      <c r="N141" s="69">
        <v>0</v>
      </c>
      <c r="O141" s="69"/>
      <c r="P141" s="69">
        <v>0</v>
      </c>
      <c r="Q141" s="69"/>
      <c r="R141" s="69">
        <v>0</v>
      </c>
      <c r="S141" s="69"/>
      <c r="T141" s="69">
        <v>0</v>
      </c>
      <c r="U141" s="69"/>
      <c r="V141" s="69">
        <v>0</v>
      </c>
      <c r="W141" s="69"/>
      <c r="X141" s="69">
        <v>0</v>
      </c>
      <c r="Y141" s="69"/>
      <c r="Z141" s="149">
        <v>0</v>
      </c>
      <c r="AA141" s="69"/>
      <c r="AB141" s="69">
        <v>0</v>
      </c>
      <c r="AC141" s="69"/>
      <c r="AD141" s="69">
        <v>0</v>
      </c>
      <c r="AE141" s="69"/>
      <c r="AF141" s="69"/>
      <c r="AG141" s="69"/>
      <c r="AH141" s="69"/>
      <c r="AI141" s="150"/>
      <c r="AJ141" s="53"/>
    </row>
    <row r="142" spans="2:36" ht="13.5" customHeight="1" outlineLevel="3" x14ac:dyDescent="0.25">
      <c r="B142" s="67" t="s">
        <v>28</v>
      </c>
      <c r="C142" s="68"/>
      <c r="D142" s="69">
        <v>0</v>
      </c>
      <c r="E142" s="70"/>
      <c r="F142" s="69">
        <v>0</v>
      </c>
      <c r="G142" s="69"/>
      <c r="H142" s="69">
        <v>0</v>
      </c>
      <c r="I142" s="69"/>
      <c r="J142" s="69">
        <v>2</v>
      </c>
      <c r="K142" s="69"/>
      <c r="L142" s="69">
        <v>0</v>
      </c>
      <c r="M142" s="69"/>
      <c r="N142" s="69">
        <v>0</v>
      </c>
      <c r="O142" s="69"/>
      <c r="P142" s="69">
        <v>0</v>
      </c>
      <c r="Q142" s="69"/>
      <c r="R142" s="69">
        <v>0</v>
      </c>
      <c r="S142" s="69"/>
      <c r="T142" s="69">
        <v>0</v>
      </c>
      <c r="U142" s="69"/>
      <c r="V142" s="69">
        <v>0</v>
      </c>
      <c r="W142" s="69"/>
      <c r="X142" s="69">
        <v>0</v>
      </c>
      <c r="Y142" s="69"/>
      <c r="Z142" s="149">
        <v>0</v>
      </c>
      <c r="AA142" s="69"/>
      <c r="AB142" s="69">
        <v>0</v>
      </c>
      <c r="AC142" s="69"/>
      <c r="AD142" s="69">
        <v>0</v>
      </c>
      <c r="AE142" s="69"/>
      <c r="AF142" s="69">
        <v>0</v>
      </c>
      <c r="AG142" s="69"/>
      <c r="AH142" s="69">
        <v>0</v>
      </c>
      <c r="AI142" s="148"/>
      <c r="AJ142" s="53"/>
    </row>
    <row r="143" spans="2:36" ht="13.5" customHeight="1" outlineLevel="3" x14ac:dyDescent="0.25">
      <c r="B143" s="67" t="s">
        <v>29</v>
      </c>
      <c r="C143" s="68"/>
      <c r="D143" s="69">
        <v>0</v>
      </c>
      <c r="E143" s="72"/>
      <c r="F143" s="69">
        <v>0</v>
      </c>
      <c r="G143" s="69"/>
      <c r="H143" s="69">
        <v>0</v>
      </c>
      <c r="I143" s="69"/>
      <c r="J143" s="69">
        <v>0</v>
      </c>
      <c r="K143" s="69"/>
      <c r="L143" s="69">
        <v>0</v>
      </c>
      <c r="M143" s="69"/>
      <c r="N143" s="69">
        <v>2</v>
      </c>
      <c r="O143" s="69"/>
      <c r="P143" s="69">
        <v>0</v>
      </c>
      <c r="Q143" s="69"/>
      <c r="R143" s="69">
        <v>2.95</v>
      </c>
      <c r="S143" s="69"/>
      <c r="T143" s="69">
        <v>0.5</v>
      </c>
      <c r="U143" s="69"/>
      <c r="V143" s="69">
        <v>0</v>
      </c>
      <c r="W143" s="69"/>
      <c r="X143" s="69">
        <v>17</v>
      </c>
      <c r="Y143" s="69"/>
      <c r="Z143" s="149">
        <v>3.1900000000000004</v>
      </c>
      <c r="AA143" s="69"/>
      <c r="AB143" s="69">
        <v>1.1100000000000001</v>
      </c>
      <c r="AC143" s="69"/>
      <c r="AD143" s="69">
        <v>6</v>
      </c>
      <c r="AE143" s="69"/>
      <c r="AF143" s="69">
        <v>6.07</v>
      </c>
      <c r="AG143" s="69"/>
      <c r="AH143" s="69">
        <v>3.71</v>
      </c>
      <c r="AI143" s="148"/>
      <c r="AJ143" s="53"/>
    </row>
    <row r="144" spans="2:36" ht="13.5" customHeight="1" outlineLevel="3" x14ac:dyDescent="0.25">
      <c r="B144" s="67" t="s">
        <v>12</v>
      </c>
      <c r="C144" s="68"/>
      <c r="D144" s="69">
        <v>84</v>
      </c>
      <c r="E144" s="70"/>
      <c r="F144" s="69">
        <v>157</v>
      </c>
      <c r="G144" s="69"/>
      <c r="H144" s="69">
        <v>193</v>
      </c>
      <c r="I144" s="69"/>
      <c r="J144" s="69">
        <v>265</v>
      </c>
      <c r="K144" s="69"/>
      <c r="L144" s="69">
        <v>301</v>
      </c>
      <c r="M144" s="69"/>
      <c r="N144" s="69">
        <v>236</v>
      </c>
      <c r="O144" s="69"/>
      <c r="P144" s="69">
        <v>245.39</v>
      </c>
      <c r="Q144" s="69"/>
      <c r="R144" s="69">
        <v>203.93</v>
      </c>
      <c r="S144" s="69"/>
      <c r="T144" s="69">
        <v>106.27</v>
      </c>
      <c r="U144" s="69"/>
      <c r="V144" s="69">
        <v>144</v>
      </c>
      <c r="W144" s="69"/>
      <c r="X144" s="69">
        <v>100</v>
      </c>
      <c r="Y144" s="69"/>
      <c r="Z144" s="149">
        <v>76.52</v>
      </c>
      <c r="AA144" s="69"/>
      <c r="AB144" s="69">
        <v>88.11</v>
      </c>
      <c r="AC144" s="69"/>
      <c r="AD144" s="69">
        <v>83.62</v>
      </c>
      <c r="AE144" s="69"/>
      <c r="AF144" s="69">
        <v>144.87</v>
      </c>
      <c r="AG144" s="69"/>
      <c r="AH144" s="69">
        <v>146.28</v>
      </c>
      <c r="AI144" s="148"/>
      <c r="AJ144" s="53"/>
    </row>
    <row r="145" spans="2:36" ht="13.5" customHeight="1" outlineLevel="3" x14ac:dyDescent="0.25">
      <c r="B145" s="67" t="s">
        <v>34</v>
      </c>
      <c r="C145" s="68"/>
      <c r="D145" s="69">
        <v>4</v>
      </c>
      <c r="E145" s="70"/>
      <c r="F145" s="69">
        <v>1</v>
      </c>
      <c r="G145" s="70"/>
      <c r="H145" s="69">
        <v>6</v>
      </c>
      <c r="I145" s="69"/>
      <c r="J145" s="69">
        <v>5</v>
      </c>
      <c r="K145" s="69"/>
      <c r="L145" s="69">
        <v>6</v>
      </c>
      <c r="M145" s="69"/>
      <c r="N145" s="69">
        <v>5</v>
      </c>
      <c r="O145" s="69"/>
      <c r="P145" s="69">
        <v>11.54</v>
      </c>
      <c r="Q145" s="69"/>
      <c r="R145" s="69">
        <v>15.17</v>
      </c>
      <c r="S145" s="69"/>
      <c r="T145" s="69">
        <v>11.29</v>
      </c>
      <c r="U145" s="69"/>
      <c r="V145" s="69">
        <v>12</v>
      </c>
      <c r="W145" s="69"/>
      <c r="X145" s="69">
        <v>17</v>
      </c>
      <c r="Y145" s="69"/>
      <c r="Z145" s="149">
        <v>14.71</v>
      </c>
      <c r="AA145" s="69"/>
      <c r="AB145" s="69">
        <v>11.96</v>
      </c>
      <c r="AC145" s="69"/>
      <c r="AD145" s="69">
        <v>4.25</v>
      </c>
      <c r="AE145" s="69"/>
      <c r="AF145" s="69">
        <v>7.82</v>
      </c>
      <c r="AG145" s="69"/>
      <c r="AH145" s="69">
        <v>10.51</v>
      </c>
      <c r="AI145" s="148"/>
      <c r="AJ145" s="53"/>
    </row>
    <row r="146" spans="2:36" s="38" customFormat="1" ht="12.75" customHeight="1" outlineLevel="2" x14ac:dyDescent="0.3">
      <c r="B146" s="76" t="s">
        <v>14</v>
      </c>
      <c r="C146" s="122"/>
      <c r="D146" s="78">
        <f>SUM(D134:D145)</f>
        <v>3548</v>
      </c>
      <c r="E146" s="79"/>
      <c r="F146" s="78">
        <f>SUM(F134:F145)</f>
        <v>5364</v>
      </c>
      <c r="G146" s="78"/>
      <c r="H146" s="78">
        <f>SUM(H134:H145)</f>
        <v>5725</v>
      </c>
      <c r="I146" s="78"/>
      <c r="J146" s="78">
        <f>SUM(J134:J145)</f>
        <v>6883</v>
      </c>
      <c r="K146" s="78"/>
      <c r="L146" s="78">
        <f>SUM(L134:L145)</f>
        <v>8551</v>
      </c>
      <c r="M146" s="78"/>
      <c r="N146" s="78">
        <f>SUM(N134:N145)</f>
        <v>10215.39</v>
      </c>
      <c r="O146" s="78"/>
      <c r="P146" s="78">
        <f>SUM(P134:P145)</f>
        <v>11145.51</v>
      </c>
      <c r="Q146" s="78"/>
      <c r="R146" s="78">
        <f>SUM(R134:R145)</f>
        <v>10587.020000000002</v>
      </c>
      <c r="S146" s="78"/>
      <c r="T146" s="78">
        <f>SUM(T134:T145)</f>
        <v>11003.520000000002</v>
      </c>
      <c r="U146" s="78"/>
      <c r="V146" s="78">
        <f>SUM(V134:V145)</f>
        <v>11184.55</v>
      </c>
      <c r="W146" s="123"/>
      <c r="X146" s="78">
        <f>SUM(X134:X145)</f>
        <v>8528</v>
      </c>
      <c r="Y146" s="123"/>
      <c r="Z146" s="151">
        <f>SUM(Z134:Z145)</f>
        <v>7342.63</v>
      </c>
      <c r="AA146" s="123"/>
      <c r="AB146" s="78">
        <f>SUM(AB134:AB145)</f>
        <v>7170.9999999999991</v>
      </c>
      <c r="AC146" s="123"/>
      <c r="AD146" s="78">
        <f>SUM(AD134:AD145)</f>
        <v>8173.7800000000007</v>
      </c>
      <c r="AE146" s="123"/>
      <c r="AF146" s="78">
        <f>SUM(AF134:AF145)</f>
        <v>9216.9599999999991</v>
      </c>
      <c r="AG146" s="123"/>
      <c r="AH146" s="78">
        <f>SUM(AH134:AH145)</f>
        <v>10779.169999999998</v>
      </c>
      <c r="AI146" s="152"/>
      <c r="AJ146" s="124"/>
    </row>
    <row r="147" spans="2:36" s="18" customFormat="1" ht="21.75" customHeight="1" outlineLevel="3" x14ac:dyDescent="0.2">
      <c r="B147" s="67" t="s">
        <v>35</v>
      </c>
      <c r="C147" s="68"/>
      <c r="D147" s="69">
        <v>0</v>
      </c>
      <c r="E147" s="72"/>
      <c r="F147" s="69">
        <v>0</v>
      </c>
      <c r="G147" s="69"/>
      <c r="H147" s="69">
        <v>0</v>
      </c>
      <c r="I147" s="69"/>
      <c r="J147" s="69">
        <v>0</v>
      </c>
      <c r="K147" s="69"/>
      <c r="L147" s="69">
        <v>0</v>
      </c>
      <c r="M147" s="125"/>
      <c r="N147" s="69">
        <v>325.66000000000003</v>
      </c>
      <c r="O147" s="69"/>
      <c r="P147" s="69">
        <v>279.82</v>
      </c>
      <c r="Q147" s="69"/>
      <c r="R147" s="69">
        <v>338.77</v>
      </c>
      <c r="S147" s="69"/>
      <c r="T147" s="69">
        <v>344.41</v>
      </c>
      <c r="U147" s="69"/>
      <c r="V147" s="69">
        <v>325</v>
      </c>
      <c r="W147" s="69"/>
      <c r="X147" s="69">
        <v>329</v>
      </c>
      <c r="Y147" s="69"/>
      <c r="Z147" s="149">
        <v>441.79999999999995</v>
      </c>
      <c r="AA147" s="69"/>
      <c r="AB147" s="69">
        <v>408.73</v>
      </c>
      <c r="AC147" s="69"/>
      <c r="AD147" s="69">
        <v>333.83000000000004</v>
      </c>
      <c r="AE147" s="69"/>
      <c r="AF147" s="69">
        <v>278.09000000000003</v>
      </c>
      <c r="AG147" s="69"/>
      <c r="AH147" s="69">
        <v>256.43</v>
      </c>
      <c r="AI147" s="148"/>
      <c r="AJ147" s="84"/>
    </row>
    <row r="148" spans="2:36" s="18" customFormat="1" ht="13.5" customHeight="1" outlineLevel="3" x14ac:dyDescent="0.2">
      <c r="B148" s="67" t="s">
        <v>36</v>
      </c>
      <c r="C148" s="68"/>
      <c r="D148" s="69">
        <v>36</v>
      </c>
      <c r="E148" s="72"/>
      <c r="F148" s="69">
        <v>35</v>
      </c>
      <c r="G148" s="69"/>
      <c r="H148" s="69">
        <v>35</v>
      </c>
      <c r="I148" s="69"/>
      <c r="J148" s="69">
        <v>64</v>
      </c>
      <c r="K148" s="69"/>
      <c r="L148" s="69">
        <v>188</v>
      </c>
      <c r="M148" s="125"/>
      <c r="N148" s="69">
        <v>46</v>
      </c>
      <c r="O148" s="69"/>
      <c r="P148" s="69">
        <v>133.15</v>
      </c>
      <c r="Q148" s="69"/>
      <c r="R148" s="69">
        <v>78.599999999999994</v>
      </c>
      <c r="S148" s="69"/>
      <c r="T148" s="69">
        <v>57.57</v>
      </c>
      <c r="U148" s="69"/>
      <c r="V148" s="69">
        <v>135</v>
      </c>
      <c r="W148" s="69"/>
      <c r="X148" s="69">
        <v>221</v>
      </c>
      <c r="Y148" s="69"/>
      <c r="Z148" s="149">
        <v>226.01</v>
      </c>
      <c r="AA148" s="69"/>
      <c r="AB148" s="69">
        <v>208.89</v>
      </c>
      <c r="AC148" s="69"/>
      <c r="AD148" s="69">
        <v>317.01</v>
      </c>
      <c r="AE148" s="69"/>
      <c r="AF148" s="69">
        <v>99.62</v>
      </c>
      <c r="AG148" s="69"/>
      <c r="AH148" s="69">
        <v>85.95</v>
      </c>
      <c r="AI148" s="148"/>
      <c r="AJ148" s="84"/>
    </row>
    <row r="149" spans="2:36" s="18" customFormat="1" ht="13.5" customHeight="1" outlineLevel="3" x14ac:dyDescent="0.2">
      <c r="B149" s="67" t="s">
        <v>17</v>
      </c>
      <c r="C149" s="68"/>
      <c r="D149" s="69">
        <v>0</v>
      </c>
      <c r="E149" s="72"/>
      <c r="F149" s="69">
        <v>0</v>
      </c>
      <c r="G149" s="69"/>
      <c r="H149" s="69">
        <v>2</v>
      </c>
      <c r="I149" s="69"/>
      <c r="J149" s="69">
        <v>2</v>
      </c>
      <c r="K149" s="69"/>
      <c r="L149" s="69">
        <v>1</v>
      </c>
      <c r="M149" s="125"/>
      <c r="N149" s="69">
        <v>1</v>
      </c>
      <c r="O149" s="69"/>
      <c r="P149" s="69">
        <v>4.8099999999999996</v>
      </c>
      <c r="Q149" s="69"/>
      <c r="R149" s="69">
        <v>18</v>
      </c>
      <c r="S149" s="69"/>
      <c r="T149" s="69">
        <v>23.08</v>
      </c>
      <c r="U149" s="69"/>
      <c r="V149" s="69">
        <v>32</v>
      </c>
      <c r="W149" s="69"/>
      <c r="X149" s="69">
        <v>31</v>
      </c>
      <c r="Y149" s="69"/>
      <c r="Z149" s="149">
        <v>32.450000000000003</v>
      </c>
      <c r="AA149" s="69"/>
      <c r="AB149" s="69">
        <v>31.259999999999998</v>
      </c>
      <c r="AC149" s="69"/>
      <c r="AD149" s="69">
        <v>35.92</v>
      </c>
      <c r="AE149" s="69"/>
      <c r="AF149" s="69">
        <v>23.79</v>
      </c>
      <c r="AG149" s="69"/>
      <c r="AH149" s="69">
        <v>29.13</v>
      </c>
      <c r="AI149" s="148"/>
      <c r="AJ149" s="84"/>
    </row>
    <row r="150" spans="2:36" s="18" customFormat="1" ht="13.5" customHeight="1" outlineLevel="3" x14ac:dyDescent="0.2">
      <c r="B150" s="67" t="s">
        <v>65</v>
      </c>
      <c r="C150" s="68"/>
      <c r="D150" s="69">
        <v>0</v>
      </c>
      <c r="E150" s="72"/>
      <c r="F150" s="69">
        <v>0</v>
      </c>
      <c r="G150" s="69"/>
      <c r="H150" s="69">
        <v>0</v>
      </c>
      <c r="I150" s="69"/>
      <c r="J150" s="69">
        <v>0</v>
      </c>
      <c r="K150" s="69"/>
      <c r="L150" s="69">
        <v>0</v>
      </c>
      <c r="M150" s="82"/>
      <c r="N150" s="69">
        <v>0</v>
      </c>
      <c r="O150" s="69"/>
      <c r="P150" s="69">
        <v>0</v>
      </c>
      <c r="Q150" s="69"/>
      <c r="R150" s="69">
        <v>0</v>
      </c>
      <c r="S150" s="69"/>
      <c r="T150" s="69">
        <v>0</v>
      </c>
      <c r="U150" s="69"/>
      <c r="V150" s="69">
        <v>0</v>
      </c>
      <c r="W150" s="69"/>
      <c r="X150" s="69">
        <v>0</v>
      </c>
      <c r="Y150" s="69"/>
      <c r="Z150" s="149">
        <v>0</v>
      </c>
      <c r="AA150" s="69"/>
      <c r="AB150" s="69">
        <v>0</v>
      </c>
      <c r="AC150" s="69"/>
      <c r="AD150" s="69">
        <v>293.69</v>
      </c>
      <c r="AE150" s="69"/>
      <c r="AF150" s="69">
        <v>368.48</v>
      </c>
      <c r="AG150" s="69"/>
      <c r="AH150" s="69">
        <v>457.65999999999997</v>
      </c>
      <c r="AI150" s="148"/>
      <c r="AJ150" s="84"/>
    </row>
    <row r="151" spans="2:36" s="39" customFormat="1" ht="12.75" customHeight="1" outlineLevel="2" x14ac:dyDescent="0.25">
      <c r="B151" s="76" t="s">
        <v>18</v>
      </c>
      <c r="C151" s="122"/>
      <c r="D151" s="78">
        <f>SUM(D147:D149)</f>
        <v>36</v>
      </c>
      <c r="E151" s="79"/>
      <c r="F151" s="78">
        <f>SUM(F147:F149)</f>
        <v>35</v>
      </c>
      <c r="G151" s="78"/>
      <c r="H151" s="78">
        <f>SUM(H147:H149)</f>
        <v>37</v>
      </c>
      <c r="I151" s="78"/>
      <c r="J151" s="78">
        <f>SUM(J147:J149)</f>
        <v>66</v>
      </c>
      <c r="K151" s="78"/>
      <c r="L151" s="78">
        <f>SUM(L147:L149)</f>
        <v>189</v>
      </c>
      <c r="M151" s="78"/>
      <c r="N151" s="78">
        <f>SUM(N147:N149)</f>
        <v>372.66</v>
      </c>
      <c r="O151" s="78"/>
      <c r="P151" s="78">
        <f>SUM(P147:P149)</f>
        <v>417.78000000000003</v>
      </c>
      <c r="Q151" s="78"/>
      <c r="R151" s="78">
        <f>SUM(R147:R149)</f>
        <v>435.37</v>
      </c>
      <c r="S151" s="78"/>
      <c r="T151" s="78">
        <f>SUM(T147:T149)</f>
        <v>425.06</v>
      </c>
      <c r="U151" s="78"/>
      <c r="V151" s="78">
        <f>SUM(V147:V149)</f>
        <v>492</v>
      </c>
      <c r="W151" s="123"/>
      <c r="X151" s="78">
        <f>SUM(X147:X149)</f>
        <v>581</v>
      </c>
      <c r="Y151" s="123"/>
      <c r="Z151" s="151">
        <f>SUM(Z147:Z149)</f>
        <v>700.26</v>
      </c>
      <c r="AA151" s="123"/>
      <c r="AB151" s="78">
        <f>SUM(AB147:AB149)</f>
        <v>648.88</v>
      </c>
      <c r="AC151" s="123"/>
      <c r="AD151" s="78">
        <f>SUM(AD147:AD150)</f>
        <v>980.45</v>
      </c>
      <c r="AE151" s="123"/>
      <c r="AF151" s="78">
        <f>SUM(AF147:AF150)</f>
        <v>769.98</v>
      </c>
      <c r="AG151" s="123"/>
      <c r="AH151" s="78">
        <f>SUM(AH147:AH150)</f>
        <v>829.17</v>
      </c>
      <c r="AI151" s="152"/>
      <c r="AJ151" s="126"/>
    </row>
    <row r="152" spans="2:36" s="40" customFormat="1" ht="17.25" customHeight="1" outlineLevel="1" x14ac:dyDescent="0.25">
      <c r="B152" s="86" t="s">
        <v>19</v>
      </c>
      <c r="C152" s="127"/>
      <c r="D152" s="128">
        <f>D151+D146</f>
        <v>3584</v>
      </c>
      <c r="E152" s="129"/>
      <c r="F152" s="128">
        <f>F151+F146</f>
        <v>5399</v>
      </c>
      <c r="G152" s="128"/>
      <c r="H152" s="128">
        <f>H151+H146</f>
        <v>5762</v>
      </c>
      <c r="I152" s="128"/>
      <c r="J152" s="128">
        <f>J151+J146</f>
        <v>6949</v>
      </c>
      <c r="K152" s="128"/>
      <c r="L152" s="128">
        <f>L151+L146</f>
        <v>8740</v>
      </c>
      <c r="M152" s="128"/>
      <c r="N152" s="128">
        <f>N151+N146</f>
        <v>10588.05</v>
      </c>
      <c r="O152" s="128"/>
      <c r="P152" s="128">
        <f>P151+P146</f>
        <v>11563.29</v>
      </c>
      <c r="Q152" s="128"/>
      <c r="R152" s="128">
        <f>R151+R146</f>
        <v>11022.390000000003</v>
      </c>
      <c r="S152" s="128"/>
      <c r="T152" s="128">
        <f>T151+T146</f>
        <v>11428.580000000002</v>
      </c>
      <c r="U152" s="128"/>
      <c r="V152" s="128">
        <f>V151+V146</f>
        <v>11676.55</v>
      </c>
      <c r="W152" s="128"/>
      <c r="X152" s="128">
        <f>X151+X146</f>
        <v>9109</v>
      </c>
      <c r="Y152" s="128"/>
      <c r="Z152" s="153">
        <f>Z151+Z146</f>
        <v>8042.89</v>
      </c>
      <c r="AA152" s="128"/>
      <c r="AB152" s="128">
        <f>AB151+AB146</f>
        <v>7819.8799999999992</v>
      </c>
      <c r="AC152" s="128"/>
      <c r="AD152" s="128">
        <f>AD151+AD146</f>
        <v>9154.2300000000014</v>
      </c>
      <c r="AE152" s="128"/>
      <c r="AF152" s="128">
        <f>AF151+AF146</f>
        <v>9986.9399999999987</v>
      </c>
      <c r="AG152" s="128"/>
      <c r="AH152" s="128">
        <f>AH151+AH146</f>
        <v>11608.339999999998</v>
      </c>
      <c r="AI152" s="154"/>
      <c r="AJ152" s="130"/>
    </row>
    <row r="153" spans="2:36" s="18" customFormat="1" ht="20.25" customHeight="1" outlineLevel="3" x14ac:dyDescent="0.2">
      <c r="B153" s="67" t="s">
        <v>20</v>
      </c>
      <c r="C153" s="68"/>
      <c r="D153" s="69">
        <v>0</v>
      </c>
      <c r="E153" s="70"/>
      <c r="F153" s="69">
        <v>0</v>
      </c>
      <c r="G153" s="69"/>
      <c r="H153" s="69">
        <v>0</v>
      </c>
      <c r="I153" s="69"/>
      <c r="J153" s="69">
        <v>0</v>
      </c>
      <c r="K153" s="69"/>
      <c r="L153" s="69">
        <v>0</v>
      </c>
      <c r="M153" s="69"/>
      <c r="N153" s="69">
        <v>0</v>
      </c>
      <c r="O153" s="69"/>
      <c r="P153" s="69">
        <v>0</v>
      </c>
      <c r="Q153" s="69"/>
      <c r="R153" s="69">
        <v>0</v>
      </c>
      <c r="S153" s="69"/>
      <c r="T153" s="69">
        <v>0</v>
      </c>
      <c r="U153" s="69"/>
      <c r="V153" s="69">
        <v>0</v>
      </c>
      <c r="W153" s="69"/>
      <c r="X153" s="69">
        <v>0</v>
      </c>
      <c r="Y153" s="69"/>
      <c r="Z153" s="69">
        <v>0</v>
      </c>
      <c r="AA153" s="69"/>
      <c r="AB153" s="69">
        <v>0</v>
      </c>
      <c r="AC153" s="69"/>
      <c r="AD153" s="69">
        <v>0</v>
      </c>
      <c r="AE153" s="69"/>
      <c r="AF153" s="69">
        <v>0</v>
      </c>
      <c r="AG153" s="69"/>
      <c r="AH153" s="69">
        <v>0</v>
      </c>
      <c r="AI153" s="148"/>
      <c r="AJ153" s="84"/>
    </row>
    <row r="154" spans="2:36" s="18" customFormat="1" ht="13.5" customHeight="1" outlineLevel="3" x14ac:dyDescent="0.2">
      <c r="B154" s="67" t="s">
        <v>21</v>
      </c>
      <c r="C154" s="68"/>
      <c r="D154" s="69">
        <v>0</v>
      </c>
      <c r="E154" s="70"/>
      <c r="F154" s="69">
        <v>0</v>
      </c>
      <c r="G154" s="69"/>
      <c r="H154" s="69">
        <v>0</v>
      </c>
      <c r="I154" s="69"/>
      <c r="J154" s="69">
        <v>0</v>
      </c>
      <c r="K154" s="69"/>
      <c r="L154" s="69">
        <v>0</v>
      </c>
      <c r="M154" s="69"/>
      <c r="N154" s="69">
        <v>0</v>
      </c>
      <c r="O154" s="69"/>
      <c r="P154" s="69">
        <v>0</v>
      </c>
      <c r="Q154" s="69"/>
      <c r="R154" s="69">
        <v>0</v>
      </c>
      <c r="S154" s="69"/>
      <c r="T154" s="69">
        <v>0</v>
      </c>
      <c r="U154" s="69"/>
      <c r="V154" s="69">
        <v>0</v>
      </c>
      <c r="W154" s="69"/>
      <c r="X154" s="69">
        <v>0</v>
      </c>
      <c r="Y154" s="69"/>
      <c r="Z154" s="69">
        <v>0</v>
      </c>
      <c r="AA154" s="69"/>
      <c r="AB154" s="69">
        <v>0</v>
      </c>
      <c r="AC154" s="69"/>
      <c r="AD154" s="69">
        <v>0</v>
      </c>
      <c r="AE154" s="69"/>
      <c r="AF154" s="69">
        <v>0</v>
      </c>
      <c r="AG154" s="69"/>
      <c r="AH154" s="69">
        <v>0</v>
      </c>
      <c r="AI154" s="148"/>
      <c r="AJ154" s="84"/>
    </row>
    <row r="155" spans="2:36" outlineLevel="2" x14ac:dyDescent="0.25">
      <c r="B155" s="76" t="s">
        <v>22</v>
      </c>
      <c r="C155" s="122"/>
      <c r="D155" s="78">
        <f>SUM(D153:D154)</f>
        <v>0</v>
      </c>
      <c r="E155" s="79"/>
      <c r="F155" s="78">
        <f>SUM(F153:F154)</f>
        <v>0</v>
      </c>
      <c r="G155" s="78"/>
      <c r="H155" s="78">
        <f>SUM(H153:H154)</f>
        <v>0</v>
      </c>
      <c r="I155" s="78"/>
      <c r="J155" s="78">
        <f>SUM(J153:J154)</f>
        <v>0</v>
      </c>
      <c r="K155" s="78"/>
      <c r="L155" s="78">
        <f>SUM(L153:L154)</f>
        <v>0</v>
      </c>
      <c r="M155" s="78"/>
      <c r="N155" s="78">
        <f>SUM(N153:N154)</f>
        <v>0</v>
      </c>
      <c r="O155" s="78"/>
      <c r="P155" s="78">
        <f>SUM(P153:P154)</f>
        <v>0</v>
      </c>
      <c r="Q155" s="78"/>
      <c r="R155" s="78">
        <f>SUM(R153:R154)</f>
        <v>0</v>
      </c>
      <c r="S155" s="78"/>
      <c r="T155" s="78">
        <f>SUM(T153:T154)</f>
        <v>0</v>
      </c>
      <c r="U155" s="78"/>
      <c r="V155" s="78">
        <f>SUM(V153:V154)</f>
        <v>0</v>
      </c>
      <c r="W155" s="123"/>
      <c r="X155" s="78">
        <f>SUM(X153:X154)</f>
        <v>0</v>
      </c>
      <c r="Y155" s="123"/>
      <c r="Z155" s="78">
        <f>SUM(Z153:Z154)</f>
        <v>0</v>
      </c>
      <c r="AA155" s="123"/>
      <c r="AB155" s="78">
        <f>SUM(AB153:AB154)</f>
        <v>0</v>
      </c>
      <c r="AC155" s="123"/>
      <c r="AD155" s="78">
        <f>SUM(AD153:AD154)</f>
        <v>0</v>
      </c>
      <c r="AE155" s="123"/>
      <c r="AF155" s="78">
        <f>SUM(AF153:AF154)</f>
        <v>0</v>
      </c>
      <c r="AG155" s="123"/>
      <c r="AH155" s="78">
        <f>SUM(AH153:AH154)</f>
        <v>0</v>
      </c>
      <c r="AI155" s="152"/>
      <c r="AJ155" s="53"/>
    </row>
    <row r="156" spans="2:36" s="18" customFormat="1" ht="18.75" customHeight="1" outlineLevel="3" x14ac:dyDescent="0.2">
      <c r="B156" s="67" t="s">
        <v>37</v>
      </c>
      <c r="C156" s="68"/>
      <c r="D156" s="69">
        <v>0</v>
      </c>
      <c r="E156" s="72"/>
      <c r="F156" s="69">
        <v>0</v>
      </c>
      <c r="G156" s="69"/>
      <c r="H156" s="69">
        <v>0</v>
      </c>
      <c r="I156" s="69"/>
      <c r="J156" s="69">
        <v>0</v>
      </c>
      <c r="K156" s="69"/>
      <c r="L156" s="69">
        <v>0</v>
      </c>
      <c r="M156" s="125"/>
      <c r="N156" s="69">
        <v>0</v>
      </c>
      <c r="O156" s="69"/>
      <c r="P156" s="69">
        <v>0</v>
      </c>
      <c r="Q156" s="69"/>
      <c r="R156" s="69">
        <v>0</v>
      </c>
      <c r="S156" s="69"/>
      <c r="T156" s="69">
        <v>0</v>
      </c>
      <c r="U156" s="69"/>
      <c r="V156" s="69">
        <v>0</v>
      </c>
      <c r="W156" s="125"/>
      <c r="X156" s="69">
        <v>0</v>
      </c>
      <c r="Y156" s="125"/>
      <c r="Z156" s="69">
        <v>0</v>
      </c>
      <c r="AA156" s="125"/>
      <c r="AB156" s="69">
        <v>0</v>
      </c>
      <c r="AC156" s="125"/>
      <c r="AD156" s="69">
        <v>0</v>
      </c>
      <c r="AE156" s="125"/>
      <c r="AF156" s="69">
        <v>0</v>
      </c>
      <c r="AG156" s="125"/>
      <c r="AH156" s="69">
        <v>0</v>
      </c>
      <c r="AI156" s="148"/>
      <c r="AJ156" s="84"/>
    </row>
    <row r="157" spans="2:36" s="18" customFormat="1" ht="13.5" customHeight="1" outlineLevel="3" x14ac:dyDescent="0.2">
      <c r="B157" s="67" t="s">
        <v>24</v>
      </c>
      <c r="C157" s="68"/>
      <c r="D157" s="69">
        <v>0</v>
      </c>
      <c r="E157" s="70"/>
      <c r="F157" s="69">
        <v>0</v>
      </c>
      <c r="G157" s="69"/>
      <c r="H157" s="69">
        <v>0</v>
      </c>
      <c r="I157" s="69"/>
      <c r="J157" s="69">
        <v>0</v>
      </c>
      <c r="K157" s="69"/>
      <c r="L157" s="69">
        <v>0</v>
      </c>
      <c r="M157" s="69"/>
      <c r="N157" s="69">
        <v>0</v>
      </c>
      <c r="O157" s="69"/>
      <c r="P157" s="69">
        <v>0</v>
      </c>
      <c r="Q157" s="69"/>
      <c r="R157" s="69">
        <v>0</v>
      </c>
      <c r="S157" s="69"/>
      <c r="T157" s="69">
        <v>0</v>
      </c>
      <c r="U157" s="69"/>
      <c r="V157" s="69">
        <v>0</v>
      </c>
      <c r="W157" s="69"/>
      <c r="X157" s="69">
        <v>0</v>
      </c>
      <c r="Y157" s="69"/>
      <c r="Z157" s="69">
        <v>0</v>
      </c>
      <c r="AA157" s="69"/>
      <c r="AB157" s="69">
        <v>0</v>
      </c>
      <c r="AC157" s="69"/>
      <c r="AD157" s="69">
        <v>0</v>
      </c>
      <c r="AE157" s="69"/>
      <c r="AF157" s="69">
        <v>0</v>
      </c>
      <c r="AG157" s="69"/>
      <c r="AH157" s="69">
        <v>0</v>
      </c>
      <c r="AI157" s="148"/>
      <c r="AJ157" s="84"/>
    </row>
    <row r="158" spans="2:36" s="18" customFormat="1" ht="13.5" customHeight="1" outlineLevel="3" x14ac:dyDescent="0.2">
      <c r="B158" s="67" t="s">
        <v>38</v>
      </c>
      <c r="C158" s="68"/>
      <c r="D158" s="69">
        <v>0</v>
      </c>
      <c r="E158" s="70"/>
      <c r="F158" s="69">
        <v>0</v>
      </c>
      <c r="G158" s="69"/>
      <c r="H158" s="69">
        <v>0</v>
      </c>
      <c r="I158" s="69"/>
      <c r="J158" s="69">
        <v>0</v>
      </c>
      <c r="K158" s="69"/>
      <c r="L158" s="69">
        <v>0</v>
      </c>
      <c r="M158" s="69"/>
      <c r="N158" s="69">
        <v>0</v>
      </c>
      <c r="O158" s="69"/>
      <c r="P158" s="69">
        <v>0</v>
      </c>
      <c r="Q158" s="69"/>
      <c r="R158" s="69">
        <v>0</v>
      </c>
      <c r="S158" s="69"/>
      <c r="T158" s="69">
        <v>0</v>
      </c>
      <c r="U158" s="69"/>
      <c r="V158" s="69">
        <v>0</v>
      </c>
      <c r="W158" s="69"/>
      <c r="X158" s="69">
        <v>0</v>
      </c>
      <c r="Y158" s="69"/>
      <c r="Z158" s="69">
        <v>0</v>
      </c>
      <c r="AA158" s="69"/>
      <c r="AB158" s="69">
        <v>0</v>
      </c>
      <c r="AC158" s="69"/>
      <c r="AD158" s="69">
        <v>0</v>
      </c>
      <c r="AE158" s="69"/>
      <c r="AF158" s="69">
        <v>0</v>
      </c>
      <c r="AG158" s="69"/>
      <c r="AH158" s="69">
        <v>0</v>
      </c>
      <c r="AI158" s="148"/>
      <c r="AJ158" s="84"/>
    </row>
    <row r="159" spans="2:36" s="18" customFormat="1" ht="13.5" customHeight="1" outlineLevel="3" x14ac:dyDescent="0.2">
      <c r="B159" s="67" t="s">
        <v>39</v>
      </c>
      <c r="C159" s="68"/>
      <c r="D159" s="69">
        <v>0</v>
      </c>
      <c r="E159" s="72"/>
      <c r="F159" s="69">
        <v>0</v>
      </c>
      <c r="G159" s="69"/>
      <c r="H159" s="69">
        <v>0</v>
      </c>
      <c r="I159" s="69"/>
      <c r="J159" s="69">
        <v>0</v>
      </c>
      <c r="K159" s="69"/>
      <c r="L159" s="69">
        <v>0</v>
      </c>
      <c r="M159" s="125"/>
      <c r="N159" s="69">
        <v>0</v>
      </c>
      <c r="O159" s="69"/>
      <c r="P159" s="69">
        <v>0</v>
      </c>
      <c r="Q159" s="69"/>
      <c r="R159" s="69">
        <v>0</v>
      </c>
      <c r="S159" s="69"/>
      <c r="T159" s="69">
        <v>0</v>
      </c>
      <c r="U159" s="69"/>
      <c r="V159" s="69">
        <v>0</v>
      </c>
      <c r="W159" s="69"/>
      <c r="X159" s="69">
        <v>0</v>
      </c>
      <c r="Y159" s="69"/>
      <c r="Z159" s="69">
        <v>0</v>
      </c>
      <c r="AA159" s="69"/>
      <c r="AB159" s="69">
        <v>0</v>
      </c>
      <c r="AC159" s="69"/>
      <c r="AD159" s="69">
        <v>0</v>
      </c>
      <c r="AE159" s="69"/>
      <c r="AF159" s="69">
        <v>0</v>
      </c>
      <c r="AG159" s="69"/>
      <c r="AH159" s="69">
        <v>0</v>
      </c>
      <c r="AI159" s="148"/>
      <c r="AJ159" s="84"/>
    </row>
    <row r="160" spans="2:36" s="18" customFormat="1" ht="13.5" customHeight="1" outlineLevel="3" x14ac:dyDescent="0.2">
      <c r="B160" s="67" t="s">
        <v>40</v>
      </c>
      <c r="C160" s="68"/>
      <c r="D160" s="69">
        <v>0</v>
      </c>
      <c r="E160" s="72"/>
      <c r="F160" s="69">
        <v>0</v>
      </c>
      <c r="G160" s="69"/>
      <c r="H160" s="69">
        <v>0</v>
      </c>
      <c r="I160" s="69"/>
      <c r="J160" s="69">
        <v>0</v>
      </c>
      <c r="K160" s="69"/>
      <c r="L160" s="69">
        <v>0</v>
      </c>
      <c r="M160" s="125"/>
      <c r="N160" s="69">
        <v>0</v>
      </c>
      <c r="O160" s="69"/>
      <c r="P160" s="69">
        <v>0</v>
      </c>
      <c r="Q160" s="69"/>
      <c r="R160" s="69">
        <v>0</v>
      </c>
      <c r="S160" s="69"/>
      <c r="T160" s="69">
        <v>0</v>
      </c>
      <c r="U160" s="69"/>
      <c r="V160" s="69">
        <v>0</v>
      </c>
      <c r="W160" s="125"/>
      <c r="X160" s="69">
        <v>0</v>
      </c>
      <c r="Y160" s="125"/>
      <c r="Z160" s="69">
        <v>0</v>
      </c>
      <c r="AA160" s="125"/>
      <c r="AB160" s="69">
        <v>0</v>
      </c>
      <c r="AC160" s="125"/>
      <c r="AD160" s="69">
        <v>0</v>
      </c>
      <c r="AE160" s="125"/>
      <c r="AF160" s="69">
        <v>0</v>
      </c>
      <c r="AG160" s="125"/>
      <c r="AH160" s="69">
        <v>0</v>
      </c>
      <c r="AI160" s="148"/>
      <c r="AJ160" s="84"/>
    </row>
    <row r="161" spans="2:36" s="18" customFormat="1" ht="13.5" customHeight="1" outlineLevel="3" x14ac:dyDescent="0.2">
      <c r="B161" s="67" t="s">
        <v>41</v>
      </c>
      <c r="C161" s="68"/>
      <c r="D161" s="69">
        <v>0</v>
      </c>
      <c r="E161" s="72"/>
      <c r="F161" s="69">
        <v>0</v>
      </c>
      <c r="G161" s="69"/>
      <c r="H161" s="69">
        <v>0</v>
      </c>
      <c r="I161" s="69"/>
      <c r="J161" s="69">
        <v>0</v>
      </c>
      <c r="K161" s="69"/>
      <c r="L161" s="69">
        <v>0</v>
      </c>
      <c r="M161" s="125"/>
      <c r="N161" s="69">
        <v>0</v>
      </c>
      <c r="O161" s="69"/>
      <c r="P161" s="69">
        <v>0</v>
      </c>
      <c r="Q161" s="69"/>
      <c r="R161" s="69">
        <v>0</v>
      </c>
      <c r="S161" s="69"/>
      <c r="T161" s="69">
        <v>0</v>
      </c>
      <c r="U161" s="69"/>
      <c r="V161" s="69">
        <v>0</v>
      </c>
      <c r="W161" s="125"/>
      <c r="X161" s="69">
        <v>0</v>
      </c>
      <c r="Y161" s="125"/>
      <c r="Z161" s="69">
        <v>0</v>
      </c>
      <c r="AA161" s="125"/>
      <c r="AB161" s="69">
        <v>0</v>
      </c>
      <c r="AC161" s="125"/>
      <c r="AD161" s="69">
        <v>0</v>
      </c>
      <c r="AE161" s="125"/>
      <c r="AF161" s="69">
        <v>0</v>
      </c>
      <c r="AG161" s="125"/>
      <c r="AH161" s="69">
        <v>0</v>
      </c>
      <c r="AI161" s="148"/>
      <c r="AJ161" s="84"/>
    </row>
    <row r="162" spans="2:36" ht="12.75" customHeight="1" outlineLevel="2" x14ac:dyDescent="0.25">
      <c r="B162" s="76" t="s">
        <v>25</v>
      </c>
      <c r="C162" s="122"/>
      <c r="D162" s="78">
        <f>SUM(D156:D161)</f>
        <v>0</v>
      </c>
      <c r="E162" s="79"/>
      <c r="F162" s="78">
        <f>SUM(F156:F161)</f>
        <v>0</v>
      </c>
      <c r="G162" s="78"/>
      <c r="H162" s="78">
        <f>SUM(H156:H161)</f>
        <v>0</v>
      </c>
      <c r="I162" s="78"/>
      <c r="J162" s="78">
        <f>SUM(J156:J161)</f>
        <v>0</v>
      </c>
      <c r="K162" s="78"/>
      <c r="L162" s="78">
        <f>SUM(L156:L161)</f>
        <v>0</v>
      </c>
      <c r="M162" s="78"/>
      <c r="N162" s="78">
        <f>SUM(N156:N161)</f>
        <v>0</v>
      </c>
      <c r="O162" s="78"/>
      <c r="P162" s="78">
        <f>SUM(P156:P161)</f>
        <v>0</v>
      </c>
      <c r="Q162" s="78"/>
      <c r="R162" s="78">
        <f>SUM(R156:R161)</f>
        <v>0</v>
      </c>
      <c r="S162" s="78"/>
      <c r="T162" s="78">
        <f>SUM(T156:T161)</f>
        <v>0</v>
      </c>
      <c r="U162" s="78"/>
      <c r="V162" s="78">
        <f>SUM(V156:V161)</f>
        <v>0</v>
      </c>
      <c r="W162" s="131"/>
      <c r="X162" s="78">
        <f>SUM(X156:X161)</f>
        <v>0</v>
      </c>
      <c r="Y162" s="131"/>
      <c r="Z162" s="78">
        <f>SUM(Z156:Z161)</f>
        <v>0</v>
      </c>
      <c r="AA162" s="131"/>
      <c r="AB162" s="78">
        <f>SUM(AB156:AB161)</f>
        <v>0</v>
      </c>
      <c r="AC162" s="131"/>
      <c r="AD162" s="78">
        <f>SUM(AD156:AD161)</f>
        <v>0</v>
      </c>
      <c r="AE162" s="131"/>
      <c r="AF162" s="78">
        <f>SUM(AF156:AF161)</f>
        <v>0</v>
      </c>
      <c r="AG162" s="131"/>
      <c r="AH162" s="78">
        <f>SUM(AH156:AH161)</f>
        <v>0</v>
      </c>
      <c r="AI162" s="152"/>
      <c r="AJ162" s="53"/>
    </row>
    <row r="163" spans="2:36" s="41" customFormat="1" ht="17.25" customHeight="1" outlineLevel="1" x14ac:dyDescent="0.3">
      <c r="B163" s="86" t="s">
        <v>26</v>
      </c>
      <c r="C163" s="127"/>
      <c r="D163" s="128">
        <f>SUM(D161:D162)</f>
        <v>0</v>
      </c>
      <c r="E163" s="129"/>
      <c r="F163" s="128">
        <f>SUM(F161:F162)</f>
        <v>0</v>
      </c>
      <c r="G163" s="128"/>
      <c r="H163" s="128">
        <f>SUM(H161:H162)</f>
        <v>0</v>
      </c>
      <c r="I163" s="128"/>
      <c r="J163" s="128">
        <f>SUM(J161:J162)</f>
        <v>0</v>
      </c>
      <c r="K163" s="128"/>
      <c r="L163" s="128">
        <f>SUM(L161:L162)</f>
        <v>0</v>
      </c>
      <c r="M163" s="128"/>
      <c r="N163" s="128">
        <f>SUM(N161:N162)</f>
        <v>0</v>
      </c>
      <c r="O163" s="128"/>
      <c r="P163" s="128">
        <f>SUM(P161:P162)</f>
        <v>0</v>
      </c>
      <c r="Q163" s="128"/>
      <c r="R163" s="128">
        <f>SUM(R161:R162)</f>
        <v>0</v>
      </c>
      <c r="S163" s="128"/>
      <c r="T163" s="128">
        <f>SUM(T161:T162)</f>
        <v>0</v>
      </c>
      <c r="U163" s="128"/>
      <c r="V163" s="128">
        <f>SUM(V161:V162)</f>
        <v>0</v>
      </c>
      <c r="W163" s="128"/>
      <c r="X163" s="128">
        <f>SUM(X161:X162)</f>
        <v>0</v>
      </c>
      <c r="Y163" s="128"/>
      <c r="Z163" s="128">
        <f>SUM(Z161:Z162)</f>
        <v>0</v>
      </c>
      <c r="AA163" s="128"/>
      <c r="AB163" s="128">
        <f>SUM(AB161:AB162)</f>
        <v>0</v>
      </c>
      <c r="AC163" s="128"/>
      <c r="AD163" s="128">
        <f>SUM(AD161:AD162)</f>
        <v>0</v>
      </c>
      <c r="AE163" s="128"/>
      <c r="AF163" s="128">
        <f>SUM(AF161:AF162)</f>
        <v>0</v>
      </c>
      <c r="AG163" s="128"/>
      <c r="AH163" s="128">
        <f>SUM(AH161:AH162)</f>
        <v>0</v>
      </c>
      <c r="AI163" s="154"/>
      <c r="AJ163" s="132"/>
    </row>
    <row r="164" spans="2:36" s="34" customFormat="1" ht="20.25" customHeight="1" x14ac:dyDescent="0.3">
      <c r="B164" s="155" t="s">
        <v>44</v>
      </c>
      <c r="C164" s="156"/>
      <c r="D164" s="157">
        <f>D163+D152</f>
        <v>3584</v>
      </c>
      <c r="E164" s="158"/>
      <c r="F164" s="157">
        <f>F163+F152</f>
        <v>5399</v>
      </c>
      <c r="G164" s="157"/>
      <c r="H164" s="157">
        <f>H163+H152</f>
        <v>5762</v>
      </c>
      <c r="I164" s="157"/>
      <c r="J164" s="157">
        <f>J163+J152</f>
        <v>6949</v>
      </c>
      <c r="K164" s="157"/>
      <c r="L164" s="157">
        <f>L163+L152</f>
        <v>8740</v>
      </c>
      <c r="M164" s="157"/>
      <c r="N164" s="157">
        <f>N163+N152</f>
        <v>10588.05</v>
      </c>
      <c r="O164" s="157"/>
      <c r="P164" s="157">
        <f>P163+P152</f>
        <v>11563.29</v>
      </c>
      <c r="Q164" s="157"/>
      <c r="R164" s="157">
        <f>R163+R152</f>
        <v>11022.390000000003</v>
      </c>
      <c r="S164" s="157"/>
      <c r="T164" s="157">
        <f>T163+T152</f>
        <v>11428.580000000002</v>
      </c>
      <c r="U164" s="157"/>
      <c r="V164" s="157">
        <f>V163+V152</f>
        <v>11676.55</v>
      </c>
      <c r="W164" s="157"/>
      <c r="X164" s="157">
        <f>X163+X152</f>
        <v>9109</v>
      </c>
      <c r="Y164" s="157"/>
      <c r="Z164" s="157">
        <f>Z163+Z152</f>
        <v>8042.89</v>
      </c>
      <c r="AA164" s="157"/>
      <c r="AB164" s="157">
        <f>AB163+AB152</f>
        <v>7819.8799999999992</v>
      </c>
      <c r="AC164" s="157"/>
      <c r="AD164" s="157">
        <f>AD163+AD152</f>
        <v>9154.2300000000014</v>
      </c>
      <c r="AE164" s="157"/>
      <c r="AF164" s="157">
        <f>AF163+AF152</f>
        <v>9986.9399999999987</v>
      </c>
      <c r="AG164" s="157"/>
      <c r="AH164" s="157">
        <f>AH163+AH152</f>
        <v>11608.339999999998</v>
      </c>
      <c r="AI164" s="159"/>
      <c r="AJ164" s="137"/>
    </row>
    <row r="165" spans="2:36" s="34" customFormat="1" ht="3" customHeight="1" x14ac:dyDescent="0.3">
      <c r="B165" s="117"/>
      <c r="C165" s="118"/>
      <c r="D165" s="119"/>
      <c r="E165" s="120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97"/>
    </row>
    <row r="166" spans="2:36" ht="19.5" customHeight="1" outlineLevel="3" x14ac:dyDescent="0.25">
      <c r="B166" s="102" t="s">
        <v>2</v>
      </c>
      <c r="C166" s="103"/>
      <c r="D166" s="74">
        <v>1389</v>
      </c>
      <c r="E166" s="104"/>
      <c r="F166" s="74">
        <v>1044</v>
      </c>
      <c r="G166" s="74"/>
      <c r="H166" s="74">
        <v>1002</v>
      </c>
      <c r="I166" s="74"/>
      <c r="J166" s="74">
        <v>910</v>
      </c>
      <c r="K166" s="74"/>
      <c r="L166" s="74">
        <v>512</v>
      </c>
      <c r="M166" s="74"/>
      <c r="N166" s="74">
        <v>392</v>
      </c>
      <c r="O166" s="74"/>
      <c r="P166" s="74">
        <v>633.03</v>
      </c>
      <c r="Q166" s="74"/>
      <c r="R166" s="74">
        <v>580.98</v>
      </c>
      <c r="S166" s="74"/>
      <c r="T166" s="74">
        <v>689.87</v>
      </c>
      <c r="U166" s="74"/>
      <c r="V166" s="74">
        <v>674</v>
      </c>
      <c r="W166" s="74"/>
      <c r="X166" s="74">
        <v>626.77</v>
      </c>
      <c r="Y166" s="74"/>
      <c r="Z166" s="147">
        <v>575.75</v>
      </c>
      <c r="AA166" s="147"/>
      <c r="AB166" s="147">
        <v>660.01</v>
      </c>
      <c r="AC166" s="74"/>
      <c r="AD166" s="147">
        <v>851.05</v>
      </c>
      <c r="AE166" s="74"/>
      <c r="AF166" s="74">
        <v>706.82999999999993</v>
      </c>
      <c r="AG166" s="74"/>
      <c r="AH166" s="74">
        <v>643.99</v>
      </c>
      <c r="AI166" s="160"/>
      <c r="AJ166" s="53"/>
    </row>
    <row r="167" spans="2:36" ht="13.5" customHeight="1" outlineLevel="3" x14ac:dyDescent="0.25">
      <c r="B167" s="67" t="s">
        <v>3</v>
      </c>
      <c r="C167" s="68"/>
      <c r="D167" s="69">
        <v>794</v>
      </c>
      <c r="E167" s="70"/>
      <c r="F167" s="69">
        <v>464</v>
      </c>
      <c r="G167" s="69"/>
      <c r="H167" s="69">
        <v>450</v>
      </c>
      <c r="I167" s="69"/>
      <c r="J167" s="69">
        <v>189</v>
      </c>
      <c r="K167" s="69"/>
      <c r="L167" s="69">
        <v>133</v>
      </c>
      <c r="M167" s="69"/>
      <c r="N167" s="69">
        <v>374</v>
      </c>
      <c r="O167" s="69"/>
      <c r="P167" s="69">
        <v>344.2</v>
      </c>
      <c r="Q167" s="69"/>
      <c r="R167" s="69">
        <v>330.65</v>
      </c>
      <c r="S167" s="69"/>
      <c r="T167" s="69">
        <v>215</v>
      </c>
      <c r="U167" s="69"/>
      <c r="V167" s="69">
        <v>117</v>
      </c>
      <c r="W167" s="69"/>
      <c r="X167" s="69">
        <v>105</v>
      </c>
      <c r="Y167" s="69"/>
      <c r="Z167" s="149">
        <v>194</v>
      </c>
      <c r="AA167" s="149"/>
      <c r="AB167" s="149">
        <v>214</v>
      </c>
      <c r="AC167" s="69"/>
      <c r="AD167" s="149">
        <v>237.66</v>
      </c>
      <c r="AE167" s="69"/>
      <c r="AF167" s="69">
        <v>49</v>
      </c>
      <c r="AG167" s="69"/>
      <c r="AH167" s="69">
        <v>48.19</v>
      </c>
      <c r="AI167" s="160"/>
      <c r="AJ167" s="53"/>
    </row>
    <row r="168" spans="2:36" ht="13.5" customHeight="1" outlineLevel="3" x14ac:dyDescent="0.25">
      <c r="B168" s="67" t="s">
        <v>4</v>
      </c>
      <c r="C168" s="68"/>
      <c r="D168" s="69">
        <v>3</v>
      </c>
      <c r="E168" s="70"/>
      <c r="F168" s="69">
        <v>0</v>
      </c>
      <c r="G168" s="69"/>
      <c r="H168" s="69">
        <v>0</v>
      </c>
      <c r="I168" s="69"/>
      <c r="J168" s="69">
        <v>0</v>
      </c>
      <c r="K168" s="69"/>
      <c r="L168" s="69">
        <v>0</v>
      </c>
      <c r="M168" s="69"/>
      <c r="N168" s="69">
        <v>0</v>
      </c>
      <c r="O168" s="69"/>
      <c r="P168" s="69">
        <v>0</v>
      </c>
      <c r="Q168" s="69"/>
      <c r="R168" s="69">
        <v>0</v>
      </c>
      <c r="S168" s="69"/>
      <c r="T168" s="69">
        <v>0</v>
      </c>
      <c r="U168" s="69"/>
      <c r="V168" s="69">
        <v>1</v>
      </c>
      <c r="W168" s="69"/>
      <c r="X168" s="69">
        <v>1</v>
      </c>
      <c r="Y168" s="69"/>
      <c r="Z168" s="149">
        <v>1</v>
      </c>
      <c r="AA168" s="149"/>
      <c r="AB168" s="149">
        <v>0</v>
      </c>
      <c r="AC168" s="69"/>
      <c r="AD168" s="149">
        <v>0</v>
      </c>
      <c r="AE168" s="69"/>
      <c r="AF168" s="69">
        <v>1</v>
      </c>
      <c r="AG168" s="69"/>
      <c r="AH168" s="69">
        <v>1</v>
      </c>
      <c r="AI168" s="160"/>
      <c r="AJ168" s="53"/>
    </row>
    <row r="169" spans="2:36" ht="13.5" customHeight="1" outlineLevel="3" x14ac:dyDescent="0.25">
      <c r="B169" s="67" t="s">
        <v>5</v>
      </c>
      <c r="C169" s="68"/>
      <c r="D169" s="69">
        <v>56348</v>
      </c>
      <c r="E169" s="70"/>
      <c r="F169" s="69">
        <v>49659</v>
      </c>
      <c r="G169" s="69"/>
      <c r="H169" s="69">
        <v>42320</v>
      </c>
      <c r="I169" s="69"/>
      <c r="J169" s="69">
        <v>37086</v>
      </c>
      <c r="K169" s="69"/>
      <c r="L169" s="69">
        <v>33349</v>
      </c>
      <c r="M169" s="69"/>
      <c r="N169" s="69">
        <v>29479</v>
      </c>
      <c r="O169" s="69"/>
      <c r="P169" s="69">
        <v>23860.639999999999</v>
      </c>
      <c r="Q169" s="69"/>
      <c r="R169" s="69">
        <v>20987.34</v>
      </c>
      <c r="S169" s="69"/>
      <c r="T169" s="69">
        <v>19245.060000000001</v>
      </c>
      <c r="U169" s="69"/>
      <c r="V169" s="69">
        <v>16911</v>
      </c>
      <c r="W169" s="69"/>
      <c r="X169" s="69">
        <v>16313.689999999999</v>
      </c>
      <c r="Y169" s="69"/>
      <c r="Z169" s="149">
        <v>15517.680000000009</v>
      </c>
      <c r="AA169" s="149"/>
      <c r="AB169" s="149">
        <v>15217.30999999999</v>
      </c>
      <c r="AC169" s="69"/>
      <c r="AD169" s="149">
        <v>15648.870000000019</v>
      </c>
      <c r="AE169" s="69"/>
      <c r="AF169" s="69">
        <v>12849.88</v>
      </c>
      <c r="AG169" s="69"/>
      <c r="AH169" s="69">
        <v>10835.58</v>
      </c>
      <c r="AI169" s="160"/>
      <c r="AJ169" s="53"/>
    </row>
    <row r="170" spans="2:36" ht="13.5" customHeight="1" outlineLevel="3" x14ac:dyDescent="0.25">
      <c r="B170" s="67" t="s">
        <v>31</v>
      </c>
      <c r="C170" s="68"/>
      <c r="D170" s="69">
        <v>574</v>
      </c>
      <c r="E170" s="70"/>
      <c r="F170" s="69">
        <v>574</v>
      </c>
      <c r="G170" s="69"/>
      <c r="H170" s="69">
        <v>453</v>
      </c>
      <c r="I170" s="69"/>
      <c r="J170" s="69">
        <v>439</v>
      </c>
      <c r="K170" s="69"/>
      <c r="L170" s="69">
        <v>0</v>
      </c>
      <c r="M170" s="69"/>
      <c r="N170" s="69">
        <v>0</v>
      </c>
      <c r="O170" s="69"/>
      <c r="P170" s="69">
        <v>0</v>
      </c>
      <c r="Q170" s="69"/>
      <c r="R170" s="69">
        <v>0</v>
      </c>
      <c r="S170" s="69"/>
      <c r="T170" s="69">
        <v>0</v>
      </c>
      <c r="U170" s="69"/>
      <c r="V170" s="69">
        <v>0</v>
      </c>
      <c r="W170" s="69"/>
      <c r="X170" s="69">
        <v>0</v>
      </c>
      <c r="Y170" s="69"/>
      <c r="Z170" s="149">
        <v>0</v>
      </c>
      <c r="AA170" s="149"/>
      <c r="AB170" s="149">
        <v>0</v>
      </c>
      <c r="AC170" s="69"/>
      <c r="AD170" s="149">
        <v>0</v>
      </c>
      <c r="AE170" s="69"/>
      <c r="AF170" s="69">
        <v>0</v>
      </c>
      <c r="AG170" s="69"/>
      <c r="AH170" s="69">
        <v>0</v>
      </c>
      <c r="AI170" s="160"/>
      <c r="AJ170" s="53"/>
    </row>
    <row r="171" spans="2:36" ht="13.5" customHeight="1" outlineLevel="3" x14ac:dyDescent="0.25">
      <c r="B171" s="67" t="s">
        <v>32</v>
      </c>
      <c r="C171" s="68"/>
      <c r="D171" s="69">
        <v>0</v>
      </c>
      <c r="E171" s="72"/>
      <c r="F171" s="69">
        <v>0</v>
      </c>
      <c r="G171" s="69"/>
      <c r="H171" s="69">
        <v>0</v>
      </c>
      <c r="I171" s="69"/>
      <c r="J171" s="69">
        <v>0</v>
      </c>
      <c r="K171" s="69"/>
      <c r="L171" s="69">
        <v>0</v>
      </c>
      <c r="M171" s="69"/>
      <c r="N171" s="69">
        <v>0</v>
      </c>
      <c r="O171" s="69"/>
      <c r="P171" s="69">
        <v>0</v>
      </c>
      <c r="Q171" s="69"/>
      <c r="R171" s="69">
        <v>0</v>
      </c>
      <c r="S171" s="69"/>
      <c r="T171" s="69">
        <v>0</v>
      </c>
      <c r="U171" s="69"/>
      <c r="V171" s="69">
        <v>0</v>
      </c>
      <c r="W171" s="69"/>
      <c r="X171" s="69">
        <v>0</v>
      </c>
      <c r="Y171" s="69"/>
      <c r="Z171" s="149">
        <v>0</v>
      </c>
      <c r="AA171" s="149"/>
      <c r="AB171" s="149">
        <v>0</v>
      </c>
      <c r="AC171" s="69"/>
      <c r="AD171" s="149">
        <v>0</v>
      </c>
      <c r="AE171" s="69"/>
      <c r="AF171" s="69">
        <v>0</v>
      </c>
      <c r="AG171" s="69"/>
      <c r="AH171" s="69">
        <v>0</v>
      </c>
      <c r="AI171" s="160"/>
      <c r="AJ171" s="53"/>
    </row>
    <row r="172" spans="2:36" ht="13.5" customHeight="1" outlineLevel="3" x14ac:dyDescent="0.25">
      <c r="B172" s="67" t="s">
        <v>8</v>
      </c>
      <c r="C172" s="68"/>
      <c r="D172" s="69">
        <v>0</v>
      </c>
      <c r="E172" s="72"/>
      <c r="F172" s="69">
        <v>0</v>
      </c>
      <c r="G172" s="69"/>
      <c r="H172" s="69">
        <v>0</v>
      </c>
      <c r="I172" s="69"/>
      <c r="J172" s="69">
        <v>0</v>
      </c>
      <c r="K172" s="69"/>
      <c r="L172" s="69">
        <v>0</v>
      </c>
      <c r="M172" s="69"/>
      <c r="N172" s="69">
        <v>0</v>
      </c>
      <c r="O172" s="69"/>
      <c r="P172" s="69">
        <v>0</v>
      </c>
      <c r="Q172" s="69"/>
      <c r="R172" s="69">
        <v>0</v>
      </c>
      <c r="S172" s="69"/>
      <c r="T172" s="69">
        <v>0</v>
      </c>
      <c r="U172" s="69"/>
      <c r="V172" s="69">
        <v>0</v>
      </c>
      <c r="W172" s="69"/>
      <c r="X172" s="69">
        <v>0</v>
      </c>
      <c r="Y172" s="69"/>
      <c r="Z172" s="149">
        <v>0</v>
      </c>
      <c r="AA172" s="149"/>
      <c r="AB172" s="149">
        <v>0</v>
      </c>
      <c r="AC172" s="69"/>
      <c r="AD172" s="149">
        <v>0</v>
      </c>
      <c r="AE172" s="69"/>
      <c r="AF172" s="69">
        <v>0</v>
      </c>
      <c r="AG172" s="69"/>
      <c r="AH172" s="69">
        <v>0</v>
      </c>
      <c r="AI172" s="160"/>
      <c r="AJ172" s="53"/>
    </row>
    <row r="173" spans="2:36" ht="13.5" customHeight="1" outlineLevel="3" x14ac:dyDescent="0.25">
      <c r="B173" s="67" t="s">
        <v>33</v>
      </c>
      <c r="C173" s="68"/>
      <c r="D173" s="69">
        <v>0</v>
      </c>
      <c r="E173" s="70"/>
      <c r="F173" s="69">
        <v>0</v>
      </c>
      <c r="G173" s="69"/>
      <c r="H173" s="69">
        <v>0</v>
      </c>
      <c r="I173" s="69"/>
      <c r="J173" s="69">
        <v>0</v>
      </c>
      <c r="K173" s="69"/>
      <c r="L173" s="69">
        <v>0</v>
      </c>
      <c r="M173" s="69"/>
      <c r="N173" s="69">
        <v>0</v>
      </c>
      <c r="O173" s="69"/>
      <c r="P173" s="69">
        <v>0</v>
      </c>
      <c r="Q173" s="69"/>
      <c r="R173" s="69">
        <v>0</v>
      </c>
      <c r="S173" s="69"/>
      <c r="T173" s="69">
        <v>0</v>
      </c>
      <c r="U173" s="69"/>
      <c r="V173" s="69">
        <v>0</v>
      </c>
      <c r="W173" s="69"/>
      <c r="X173" s="69">
        <v>0</v>
      </c>
      <c r="Y173" s="69"/>
      <c r="Z173" s="149">
        <v>0</v>
      </c>
      <c r="AA173" s="149"/>
      <c r="AB173" s="149">
        <v>0</v>
      </c>
      <c r="AC173" s="69"/>
      <c r="AD173" s="149">
        <v>0</v>
      </c>
      <c r="AE173" s="69"/>
      <c r="AF173" s="69">
        <v>0</v>
      </c>
      <c r="AG173" s="69"/>
      <c r="AH173" s="69">
        <v>0</v>
      </c>
      <c r="AI173" s="160"/>
      <c r="AJ173" s="53"/>
    </row>
    <row r="174" spans="2:36" ht="13.5" customHeight="1" outlineLevel="3" x14ac:dyDescent="0.25">
      <c r="B174" s="67" t="s">
        <v>28</v>
      </c>
      <c r="C174" s="68"/>
      <c r="D174" s="69">
        <v>0</v>
      </c>
      <c r="E174" s="70"/>
      <c r="F174" s="69">
        <v>0</v>
      </c>
      <c r="G174" s="69"/>
      <c r="H174" s="69">
        <v>0</v>
      </c>
      <c r="I174" s="69"/>
      <c r="J174" s="69">
        <v>0</v>
      </c>
      <c r="K174" s="69"/>
      <c r="L174" s="69">
        <v>0</v>
      </c>
      <c r="M174" s="69"/>
      <c r="N174" s="69">
        <v>0</v>
      </c>
      <c r="O174" s="69"/>
      <c r="P174" s="69">
        <v>0</v>
      </c>
      <c r="Q174" s="69"/>
      <c r="R174" s="69">
        <v>0</v>
      </c>
      <c r="S174" s="69"/>
      <c r="T174" s="69">
        <v>0</v>
      </c>
      <c r="U174" s="69"/>
      <c r="V174" s="69">
        <v>0</v>
      </c>
      <c r="W174" s="69"/>
      <c r="X174" s="69">
        <v>0</v>
      </c>
      <c r="Y174" s="69"/>
      <c r="Z174" s="149">
        <v>0</v>
      </c>
      <c r="AA174" s="149"/>
      <c r="AB174" s="149">
        <v>0</v>
      </c>
      <c r="AC174" s="69"/>
      <c r="AD174" s="149">
        <v>0</v>
      </c>
      <c r="AE174" s="69"/>
      <c r="AF174" s="69">
        <v>0</v>
      </c>
      <c r="AG174" s="69"/>
      <c r="AH174" s="69">
        <v>0</v>
      </c>
      <c r="AI174" s="160"/>
      <c r="AJ174" s="53"/>
    </row>
    <row r="175" spans="2:36" ht="13.5" customHeight="1" outlineLevel="3" x14ac:dyDescent="0.25">
      <c r="B175" s="67" t="s">
        <v>29</v>
      </c>
      <c r="C175" s="68"/>
      <c r="D175" s="69">
        <v>0</v>
      </c>
      <c r="E175" s="72"/>
      <c r="F175" s="69">
        <v>0</v>
      </c>
      <c r="G175" s="69"/>
      <c r="H175" s="69">
        <v>0</v>
      </c>
      <c r="I175" s="69"/>
      <c r="J175" s="69">
        <v>0</v>
      </c>
      <c r="K175" s="69"/>
      <c r="L175" s="69">
        <v>2</v>
      </c>
      <c r="M175" s="69"/>
      <c r="N175" s="69">
        <v>0</v>
      </c>
      <c r="O175" s="69"/>
      <c r="P175" s="69">
        <v>0</v>
      </c>
      <c r="Q175" s="69"/>
      <c r="R175" s="69">
        <v>0</v>
      </c>
      <c r="S175" s="69"/>
      <c r="T175" s="69">
        <v>0</v>
      </c>
      <c r="U175" s="69"/>
      <c r="V175" s="69">
        <v>0</v>
      </c>
      <c r="W175" s="69"/>
      <c r="X175" s="69">
        <v>0</v>
      </c>
      <c r="Y175" s="69"/>
      <c r="Z175" s="149">
        <v>0</v>
      </c>
      <c r="AA175" s="149"/>
      <c r="AB175" s="149">
        <v>2</v>
      </c>
      <c r="AC175" s="69"/>
      <c r="AD175" s="149">
        <v>3</v>
      </c>
      <c r="AE175" s="69"/>
      <c r="AF175" s="69">
        <v>3</v>
      </c>
      <c r="AG175" s="69"/>
      <c r="AH175" s="69">
        <v>23</v>
      </c>
      <c r="AI175" s="160"/>
      <c r="AJ175" s="53"/>
    </row>
    <row r="176" spans="2:36" ht="13.5" customHeight="1" outlineLevel="3" x14ac:dyDescent="0.25">
      <c r="B176" s="67" t="s">
        <v>12</v>
      </c>
      <c r="C176" s="68"/>
      <c r="D176" s="69">
        <v>475</v>
      </c>
      <c r="E176" s="70"/>
      <c r="F176" s="69">
        <v>443</v>
      </c>
      <c r="G176" s="69"/>
      <c r="H176" s="69">
        <v>402</v>
      </c>
      <c r="I176" s="69"/>
      <c r="J176" s="69">
        <v>195</v>
      </c>
      <c r="K176" s="69"/>
      <c r="L176" s="69">
        <v>115</v>
      </c>
      <c r="M176" s="69"/>
      <c r="N176" s="69">
        <v>102</v>
      </c>
      <c r="O176" s="69"/>
      <c r="P176" s="69">
        <v>48.32</v>
      </c>
      <c r="Q176" s="69"/>
      <c r="R176" s="69">
        <v>22.17</v>
      </c>
      <c r="S176" s="69"/>
      <c r="T176" s="69">
        <v>31.23</v>
      </c>
      <c r="U176" s="69"/>
      <c r="V176" s="69">
        <v>42</v>
      </c>
      <c r="W176" s="69"/>
      <c r="X176" s="69">
        <v>34.61</v>
      </c>
      <c r="Y176" s="69"/>
      <c r="Z176" s="149">
        <v>46.54</v>
      </c>
      <c r="AA176" s="149"/>
      <c r="AB176" s="149">
        <v>25</v>
      </c>
      <c r="AC176" s="69"/>
      <c r="AD176" s="149">
        <v>15.88</v>
      </c>
      <c r="AE176" s="69"/>
      <c r="AF176" s="69">
        <v>23.580000000000002</v>
      </c>
      <c r="AG176" s="69"/>
      <c r="AH176" s="69">
        <v>17.23</v>
      </c>
      <c r="AI176" s="160"/>
      <c r="AJ176" s="53"/>
    </row>
    <row r="177" spans="2:36" ht="13.5" customHeight="1" outlineLevel="3" x14ac:dyDescent="0.25">
      <c r="B177" s="67" t="s">
        <v>34</v>
      </c>
      <c r="C177" s="68"/>
      <c r="D177" s="69"/>
      <c r="E177" s="70"/>
      <c r="F177" s="69">
        <v>0</v>
      </c>
      <c r="G177" s="70"/>
      <c r="H177" s="69">
        <v>0</v>
      </c>
      <c r="I177" s="69"/>
      <c r="J177" s="69">
        <v>0</v>
      </c>
      <c r="K177" s="69"/>
      <c r="L177" s="69">
        <v>0</v>
      </c>
      <c r="M177" s="69"/>
      <c r="N177" s="69">
        <v>0</v>
      </c>
      <c r="O177" s="69"/>
      <c r="P177" s="69">
        <v>0</v>
      </c>
      <c r="Q177" s="69"/>
      <c r="R177" s="69">
        <v>0</v>
      </c>
      <c r="S177" s="69"/>
      <c r="T177" s="69">
        <v>0</v>
      </c>
      <c r="U177" s="69"/>
      <c r="V177" s="69">
        <v>0</v>
      </c>
      <c r="W177" s="69"/>
      <c r="X177" s="69">
        <v>0</v>
      </c>
      <c r="Y177" s="69"/>
      <c r="Z177" s="149">
        <v>0</v>
      </c>
      <c r="AA177" s="149"/>
      <c r="AB177" s="149">
        <v>0</v>
      </c>
      <c r="AC177" s="69"/>
      <c r="AD177" s="149">
        <v>0</v>
      </c>
      <c r="AE177" s="69"/>
      <c r="AF177" s="69">
        <v>0</v>
      </c>
      <c r="AG177" s="69"/>
      <c r="AH177" s="69">
        <v>0</v>
      </c>
      <c r="AI177" s="160"/>
      <c r="AJ177" s="53"/>
    </row>
    <row r="178" spans="2:36" s="38" customFormat="1" ht="12.75" customHeight="1" outlineLevel="2" x14ac:dyDescent="0.3">
      <c r="B178" s="76" t="s">
        <v>14</v>
      </c>
      <c r="C178" s="122"/>
      <c r="D178" s="78">
        <f>SUM(D166:D176)</f>
        <v>59583</v>
      </c>
      <c r="E178" s="79"/>
      <c r="F178" s="78">
        <f>SUM(F166:F176)</f>
        <v>52184</v>
      </c>
      <c r="G178" s="78"/>
      <c r="H178" s="78">
        <f>SUM(H166:H177)</f>
        <v>44627</v>
      </c>
      <c r="I178" s="78"/>
      <c r="J178" s="78">
        <f>SUM(J166:J177)</f>
        <v>38819</v>
      </c>
      <c r="K178" s="78"/>
      <c r="L178" s="78">
        <f>SUM(L166:L176)</f>
        <v>34111</v>
      </c>
      <c r="M178" s="78"/>
      <c r="N178" s="78">
        <f>SUM(N166:N176)</f>
        <v>30347</v>
      </c>
      <c r="O178" s="78"/>
      <c r="P178" s="78">
        <f>SUM(P166:P176)</f>
        <v>24886.19</v>
      </c>
      <c r="Q178" s="78"/>
      <c r="R178" s="78">
        <f>SUM(R166:R176)</f>
        <v>21921.14</v>
      </c>
      <c r="S178" s="78"/>
      <c r="T178" s="78">
        <f>SUM(T166:T176)</f>
        <v>20181.16</v>
      </c>
      <c r="U178" s="78"/>
      <c r="V178" s="78">
        <f>SUM(V166:V176)</f>
        <v>17745</v>
      </c>
      <c r="W178" s="123"/>
      <c r="X178" s="78">
        <f>SUM(X166:X177)</f>
        <v>17081.07</v>
      </c>
      <c r="Y178" s="123"/>
      <c r="Z178" s="151">
        <f>SUM(Z166:Z177)</f>
        <v>16334.97000000001</v>
      </c>
      <c r="AA178" s="161"/>
      <c r="AB178" s="151">
        <f>SUM(AB166:AB177)</f>
        <v>16118.319999999991</v>
      </c>
      <c r="AC178" s="123"/>
      <c r="AD178" s="151">
        <f>SUM(AD166:AD177)</f>
        <v>16756.460000000021</v>
      </c>
      <c r="AE178" s="123"/>
      <c r="AF178" s="78">
        <f>SUM(AF166:AF177)</f>
        <v>13633.289999999999</v>
      </c>
      <c r="AG178" s="123"/>
      <c r="AH178" s="78">
        <f>SUM(AH166:AH177)</f>
        <v>11568.99</v>
      </c>
      <c r="AI178" s="160"/>
      <c r="AJ178" s="124"/>
    </row>
    <row r="179" spans="2:36" s="18" customFormat="1" ht="21.75" customHeight="1" outlineLevel="3" x14ac:dyDescent="0.2">
      <c r="B179" s="67" t="s">
        <v>35</v>
      </c>
      <c r="C179" s="68"/>
      <c r="D179" s="69">
        <v>0</v>
      </c>
      <c r="E179" s="72"/>
      <c r="F179" s="69">
        <v>0</v>
      </c>
      <c r="G179" s="69"/>
      <c r="H179" s="69">
        <v>0</v>
      </c>
      <c r="I179" s="69"/>
      <c r="J179" s="69">
        <v>0</v>
      </c>
      <c r="K179" s="69">
        <v>0</v>
      </c>
      <c r="L179" s="69">
        <v>0</v>
      </c>
      <c r="M179" s="125"/>
      <c r="N179" s="69">
        <v>187</v>
      </c>
      <c r="O179" s="69"/>
      <c r="P179" s="69">
        <v>75.37</v>
      </c>
      <c r="Q179" s="69"/>
      <c r="R179" s="69">
        <v>109</v>
      </c>
      <c r="S179" s="69"/>
      <c r="T179" s="69">
        <v>150.09</v>
      </c>
      <c r="U179" s="69"/>
      <c r="V179" s="69">
        <v>723</v>
      </c>
      <c r="W179" s="69"/>
      <c r="X179" s="69">
        <v>786.37</v>
      </c>
      <c r="Y179" s="69"/>
      <c r="Z179" s="149">
        <v>721.73</v>
      </c>
      <c r="AA179" s="149"/>
      <c r="AB179" s="149">
        <v>784.01</v>
      </c>
      <c r="AC179" s="69"/>
      <c r="AD179" s="149">
        <v>1082.1600000000001</v>
      </c>
      <c r="AE179" s="69"/>
      <c r="AF179" s="69">
        <v>602.29999999999995</v>
      </c>
      <c r="AG179" s="69"/>
      <c r="AH179" s="69">
        <v>708.23</v>
      </c>
      <c r="AI179" s="160"/>
      <c r="AJ179" s="84"/>
    </row>
    <row r="180" spans="2:36" s="18" customFormat="1" ht="13.5" customHeight="1" outlineLevel="3" x14ac:dyDescent="0.2">
      <c r="B180" s="67" t="s">
        <v>36</v>
      </c>
      <c r="C180" s="68"/>
      <c r="D180" s="69">
        <v>2</v>
      </c>
      <c r="E180" s="72"/>
      <c r="F180" s="69">
        <v>0</v>
      </c>
      <c r="G180" s="69"/>
      <c r="H180" s="69">
        <v>0</v>
      </c>
      <c r="I180" s="69"/>
      <c r="J180" s="69">
        <v>7</v>
      </c>
      <c r="K180" s="69"/>
      <c r="L180" s="69">
        <v>7</v>
      </c>
      <c r="M180" s="125"/>
      <c r="N180" s="69">
        <v>7</v>
      </c>
      <c r="O180" s="69"/>
      <c r="P180" s="69">
        <v>0</v>
      </c>
      <c r="Q180" s="69"/>
      <c r="R180" s="69">
        <v>0</v>
      </c>
      <c r="S180" s="69"/>
      <c r="T180" s="69">
        <v>0</v>
      </c>
      <c r="U180" s="69"/>
      <c r="V180" s="69">
        <v>0</v>
      </c>
      <c r="W180" s="69"/>
      <c r="X180" s="69">
        <v>0</v>
      </c>
      <c r="Y180" s="69"/>
      <c r="Z180" s="149">
        <v>0</v>
      </c>
      <c r="AA180" s="149"/>
      <c r="AB180" s="149">
        <v>26</v>
      </c>
      <c r="AC180" s="69"/>
      <c r="AD180" s="149">
        <v>13</v>
      </c>
      <c r="AE180" s="69"/>
      <c r="AF180" s="69">
        <v>0</v>
      </c>
      <c r="AG180" s="69"/>
      <c r="AH180" s="69">
        <v>1.08</v>
      </c>
      <c r="AI180" s="160"/>
      <c r="AJ180" s="84"/>
    </row>
    <row r="181" spans="2:36" s="18" customFormat="1" ht="13.5" customHeight="1" outlineLevel="3" x14ac:dyDescent="0.2">
      <c r="B181" s="67" t="s">
        <v>17</v>
      </c>
      <c r="C181" s="68"/>
      <c r="D181" s="69">
        <v>0</v>
      </c>
      <c r="E181" s="72"/>
      <c r="F181" s="69">
        <v>0</v>
      </c>
      <c r="G181" s="69"/>
      <c r="H181" s="69">
        <v>0</v>
      </c>
      <c r="I181" s="69"/>
      <c r="J181" s="69">
        <v>0</v>
      </c>
      <c r="K181" s="69"/>
      <c r="L181" s="69">
        <v>0</v>
      </c>
      <c r="M181" s="125"/>
      <c r="N181" s="69">
        <v>0</v>
      </c>
      <c r="O181" s="69"/>
      <c r="P181" s="69">
        <v>0</v>
      </c>
      <c r="Q181" s="69"/>
      <c r="R181" s="69">
        <v>0</v>
      </c>
      <c r="S181" s="69"/>
      <c r="T181" s="69">
        <v>0</v>
      </c>
      <c r="U181" s="69"/>
      <c r="V181" s="69">
        <v>0</v>
      </c>
      <c r="W181" s="69"/>
      <c r="X181" s="69">
        <v>0</v>
      </c>
      <c r="Y181" s="69"/>
      <c r="Z181" s="149">
        <v>0</v>
      </c>
      <c r="AA181" s="149"/>
      <c r="AB181" s="149">
        <v>0</v>
      </c>
      <c r="AC181" s="69"/>
      <c r="AD181" s="149">
        <v>0</v>
      </c>
      <c r="AE181" s="69"/>
      <c r="AF181" s="69">
        <v>0</v>
      </c>
      <c r="AG181" s="69"/>
      <c r="AH181" s="69">
        <v>0</v>
      </c>
      <c r="AI181" s="160"/>
      <c r="AJ181" s="84"/>
    </row>
    <row r="182" spans="2:36" s="18" customFormat="1" ht="13.5" customHeight="1" outlineLevel="3" x14ac:dyDescent="0.2">
      <c r="B182" s="67" t="s">
        <v>65</v>
      </c>
      <c r="C182" s="68"/>
      <c r="D182" s="69">
        <v>0</v>
      </c>
      <c r="E182" s="72"/>
      <c r="F182" s="69">
        <v>0</v>
      </c>
      <c r="G182" s="69"/>
      <c r="H182" s="69">
        <v>0</v>
      </c>
      <c r="I182" s="69"/>
      <c r="J182" s="69">
        <v>0</v>
      </c>
      <c r="K182" s="69"/>
      <c r="L182" s="69">
        <v>0</v>
      </c>
      <c r="M182" s="82"/>
      <c r="N182" s="69">
        <v>0</v>
      </c>
      <c r="O182" s="69"/>
      <c r="P182" s="69">
        <v>0</v>
      </c>
      <c r="Q182" s="69"/>
      <c r="R182" s="69">
        <v>0</v>
      </c>
      <c r="S182" s="69"/>
      <c r="T182" s="69">
        <v>0</v>
      </c>
      <c r="U182" s="69"/>
      <c r="V182" s="69">
        <v>0</v>
      </c>
      <c r="W182" s="69"/>
      <c r="X182" s="69">
        <v>0</v>
      </c>
      <c r="Y182" s="69"/>
      <c r="Z182" s="149">
        <v>0</v>
      </c>
      <c r="AA182" s="149"/>
      <c r="AB182" s="149">
        <v>0</v>
      </c>
      <c r="AC182" s="69"/>
      <c r="AD182" s="149">
        <v>0</v>
      </c>
      <c r="AE182" s="69"/>
      <c r="AF182" s="69">
        <v>10.18</v>
      </c>
      <c r="AG182" s="69"/>
      <c r="AH182" s="69">
        <v>11.7</v>
      </c>
      <c r="AI182" s="160"/>
      <c r="AJ182" s="84"/>
    </row>
    <row r="183" spans="2:36" s="39" customFormat="1" ht="12.75" customHeight="1" outlineLevel="2" x14ac:dyDescent="0.25">
      <c r="B183" s="76" t="s">
        <v>18</v>
      </c>
      <c r="C183" s="122"/>
      <c r="D183" s="78">
        <f>SUM(D179:D181)</f>
        <v>2</v>
      </c>
      <c r="E183" s="79"/>
      <c r="F183" s="78">
        <f>SUM(F179:F181)</f>
        <v>0</v>
      </c>
      <c r="G183" s="78"/>
      <c r="H183" s="78">
        <f>SUM(H179:H181)</f>
        <v>0</v>
      </c>
      <c r="I183" s="78"/>
      <c r="J183" s="78">
        <f>SUM(J179:J181)</f>
        <v>7</v>
      </c>
      <c r="K183" s="78"/>
      <c r="L183" s="78">
        <f>SUM(L179:L181)</f>
        <v>7</v>
      </c>
      <c r="M183" s="78"/>
      <c r="N183" s="78">
        <f>SUM(N179:N181)</f>
        <v>194</v>
      </c>
      <c r="O183" s="78"/>
      <c r="P183" s="78">
        <f>SUM(P179:P181)</f>
        <v>75.37</v>
      </c>
      <c r="Q183" s="78"/>
      <c r="R183" s="78">
        <f>SUM(R179:R181)</f>
        <v>109</v>
      </c>
      <c r="S183" s="78"/>
      <c r="T183" s="78">
        <f>SUM(T179:T181)</f>
        <v>150.09</v>
      </c>
      <c r="U183" s="78"/>
      <c r="V183" s="78">
        <f>SUM(V179:V181)</f>
        <v>723</v>
      </c>
      <c r="W183" s="123"/>
      <c r="X183" s="78">
        <f>SUM(X179:X181)</f>
        <v>786.37</v>
      </c>
      <c r="Y183" s="123"/>
      <c r="Z183" s="151">
        <f>SUM(Z179:Z181)</f>
        <v>721.73</v>
      </c>
      <c r="AA183" s="161"/>
      <c r="AB183" s="151">
        <f>SUM(AB179:AB181)</f>
        <v>810.01</v>
      </c>
      <c r="AC183" s="123"/>
      <c r="AD183" s="151">
        <f>SUM(AD179:AD182)</f>
        <v>1095.1600000000001</v>
      </c>
      <c r="AE183" s="123"/>
      <c r="AF183" s="78">
        <f>SUM(AF179:AF182)</f>
        <v>612.4799999999999</v>
      </c>
      <c r="AG183" s="123"/>
      <c r="AH183" s="78">
        <f>SUM(AH179:AH182)</f>
        <v>721.0100000000001</v>
      </c>
      <c r="AI183" s="160"/>
      <c r="AJ183" s="126"/>
    </row>
    <row r="184" spans="2:36" s="40" customFormat="1" ht="17.25" customHeight="1" outlineLevel="1" x14ac:dyDescent="0.25">
      <c r="B184" s="86" t="s">
        <v>19</v>
      </c>
      <c r="C184" s="127"/>
      <c r="D184" s="128">
        <f>D183+D178</f>
        <v>59585</v>
      </c>
      <c r="E184" s="129"/>
      <c r="F184" s="128">
        <f>F183+F178</f>
        <v>52184</v>
      </c>
      <c r="G184" s="128"/>
      <c r="H184" s="128">
        <f>H183+H178</f>
        <v>44627</v>
      </c>
      <c r="I184" s="128"/>
      <c r="J184" s="128">
        <f>J183+J178</f>
        <v>38826</v>
      </c>
      <c r="K184" s="128"/>
      <c r="L184" s="128">
        <f>L183+L178</f>
        <v>34118</v>
      </c>
      <c r="M184" s="128"/>
      <c r="N184" s="128">
        <f>N183+N178</f>
        <v>30541</v>
      </c>
      <c r="O184" s="128"/>
      <c r="P184" s="128">
        <f>P183+P178</f>
        <v>24961.559999999998</v>
      </c>
      <c r="Q184" s="128"/>
      <c r="R184" s="128">
        <f>R183+R178</f>
        <v>22030.14</v>
      </c>
      <c r="S184" s="128"/>
      <c r="T184" s="128">
        <f>T183+T178</f>
        <v>20331.25</v>
      </c>
      <c r="U184" s="128"/>
      <c r="V184" s="128">
        <f>V183+V178</f>
        <v>18468</v>
      </c>
      <c r="W184" s="128"/>
      <c r="X184" s="128">
        <f>X183+X178</f>
        <v>17867.439999999999</v>
      </c>
      <c r="Y184" s="128"/>
      <c r="Z184" s="153">
        <f>Z183+Z178</f>
        <v>17056.700000000012</v>
      </c>
      <c r="AA184" s="153"/>
      <c r="AB184" s="153">
        <f>AB183+AB178</f>
        <v>16928.329999999991</v>
      </c>
      <c r="AC184" s="128"/>
      <c r="AD184" s="128">
        <f>AD183+AD178</f>
        <v>17851.620000000021</v>
      </c>
      <c r="AE184" s="128"/>
      <c r="AF184" s="128">
        <f>AF183+AF178</f>
        <v>14245.769999999999</v>
      </c>
      <c r="AG184" s="128"/>
      <c r="AH184" s="128">
        <f>AH183+AH178</f>
        <v>12290</v>
      </c>
      <c r="AI184" s="160"/>
      <c r="AJ184" s="130"/>
    </row>
    <row r="185" spans="2:36" s="18" customFormat="1" ht="20.25" customHeight="1" outlineLevel="3" x14ac:dyDescent="0.2">
      <c r="B185" s="67" t="s">
        <v>20</v>
      </c>
      <c r="C185" s="68"/>
      <c r="D185" s="69">
        <v>470</v>
      </c>
      <c r="E185" s="70"/>
      <c r="F185" s="69">
        <v>0</v>
      </c>
      <c r="G185" s="69"/>
      <c r="H185" s="69">
        <v>0</v>
      </c>
      <c r="I185" s="69"/>
      <c r="J185" s="69">
        <v>0</v>
      </c>
      <c r="K185" s="69"/>
      <c r="L185" s="69">
        <v>0</v>
      </c>
      <c r="M185" s="69"/>
      <c r="N185" s="69">
        <v>0</v>
      </c>
      <c r="O185" s="69"/>
      <c r="P185" s="69">
        <v>0</v>
      </c>
      <c r="Q185" s="69"/>
      <c r="R185" s="69">
        <v>0</v>
      </c>
      <c r="S185" s="69"/>
      <c r="T185" s="69">
        <v>0</v>
      </c>
      <c r="U185" s="69"/>
      <c r="V185" s="69">
        <v>0</v>
      </c>
      <c r="W185" s="69"/>
      <c r="X185" s="69">
        <v>0</v>
      </c>
      <c r="Y185" s="69"/>
      <c r="Z185" s="69">
        <v>0</v>
      </c>
      <c r="AA185" s="69"/>
      <c r="AB185" s="69">
        <v>0</v>
      </c>
      <c r="AC185" s="69"/>
      <c r="AD185" s="69">
        <v>0</v>
      </c>
      <c r="AE185" s="69"/>
      <c r="AF185" s="69">
        <v>0</v>
      </c>
      <c r="AG185" s="69"/>
      <c r="AH185" s="69">
        <v>0</v>
      </c>
      <c r="AI185" s="160"/>
      <c r="AJ185" s="84"/>
    </row>
    <row r="186" spans="2:36" s="18" customFormat="1" ht="13.5" customHeight="1" outlineLevel="3" x14ac:dyDescent="0.2">
      <c r="B186" s="67" t="s">
        <v>21</v>
      </c>
      <c r="C186" s="68"/>
      <c r="D186" s="69">
        <v>0</v>
      </c>
      <c r="E186" s="70"/>
      <c r="F186" s="69">
        <v>0</v>
      </c>
      <c r="G186" s="69"/>
      <c r="H186" s="69">
        <v>0</v>
      </c>
      <c r="I186" s="69"/>
      <c r="J186" s="69">
        <v>0</v>
      </c>
      <c r="K186" s="69"/>
      <c r="L186" s="69">
        <v>0</v>
      </c>
      <c r="M186" s="69"/>
      <c r="N186" s="69">
        <v>0</v>
      </c>
      <c r="O186" s="69"/>
      <c r="P186" s="69">
        <v>0</v>
      </c>
      <c r="Q186" s="69"/>
      <c r="R186" s="69">
        <v>0</v>
      </c>
      <c r="S186" s="69"/>
      <c r="T186" s="69">
        <v>0</v>
      </c>
      <c r="U186" s="69"/>
      <c r="V186" s="69">
        <v>0</v>
      </c>
      <c r="W186" s="69"/>
      <c r="X186" s="69">
        <v>0</v>
      </c>
      <c r="Y186" s="69"/>
      <c r="Z186" s="69">
        <v>0</v>
      </c>
      <c r="AA186" s="69"/>
      <c r="AB186" s="69">
        <v>0</v>
      </c>
      <c r="AC186" s="69"/>
      <c r="AD186" s="69">
        <v>0</v>
      </c>
      <c r="AE186" s="69"/>
      <c r="AF186" s="69">
        <v>0</v>
      </c>
      <c r="AG186" s="69"/>
      <c r="AH186" s="69">
        <v>0</v>
      </c>
      <c r="AI186" s="160"/>
      <c r="AJ186" s="84"/>
    </row>
    <row r="187" spans="2:36" outlineLevel="2" x14ac:dyDescent="0.25">
      <c r="B187" s="76" t="s">
        <v>22</v>
      </c>
      <c r="C187" s="122"/>
      <c r="D187" s="78">
        <f>SUM(D185:D186)</f>
        <v>470</v>
      </c>
      <c r="E187" s="79"/>
      <c r="F187" s="78">
        <f>SUM(F185:F186)</f>
        <v>0</v>
      </c>
      <c r="G187" s="78"/>
      <c r="H187" s="78">
        <f>SUM(H185:H186)</f>
        <v>0</v>
      </c>
      <c r="I187" s="78"/>
      <c r="J187" s="78">
        <f>SUM(J185:J186)</f>
        <v>0</v>
      </c>
      <c r="K187" s="78"/>
      <c r="L187" s="78">
        <f>SUM(L185:L186)</f>
        <v>0</v>
      </c>
      <c r="M187" s="78"/>
      <c r="N187" s="78">
        <f>SUM(N185:N186)</f>
        <v>0</v>
      </c>
      <c r="O187" s="78"/>
      <c r="P187" s="78">
        <f>SUM(P185:P186)</f>
        <v>0</v>
      </c>
      <c r="Q187" s="78"/>
      <c r="R187" s="78">
        <f>SUM(R185:R186)</f>
        <v>0</v>
      </c>
      <c r="S187" s="78"/>
      <c r="T187" s="78">
        <f>SUM(T185:T186)</f>
        <v>0</v>
      </c>
      <c r="U187" s="78"/>
      <c r="V187" s="78">
        <f>SUM(V185:V186)</f>
        <v>0</v>
      </c>
      <c r="W187" s="123"/>
      <c r="X187" s="78">
        <f>SUM(X185:X186)</f>
        <v>0</v>
      </c>
      <c r="Y187" s="123"/>
      <c r="Z187" s="78">
        <f>SUM(Z185:Z186)</f>
        <v>0</v>
      </c>
      <c r="AA187" s="123"/>
      <c r="AB187" s="78">
        <f>SUM(AB185:AB186)</f>
        <v>0</v>
      </c>
      <c r="AC187" s="123"/>
      <c r="AD187" s="78">
        <f>SUM(AD185:AD186)</f>
        <v>0</v>
      </c>
      <c r="AE187" s="123"/>
      <c r="AF187" s="78">
        <f>SUM(AF185:AF186)</f>
        <v>0</v>
      </c>
      <c r="AG187" s="123"/>
      <c r="AH187" s="78">
        <f>SUM(AH185:AH186)</f>
        <v>0</v>
      </c>
      <c r="AI187" s="160"/>
      <c r="AJ187" s="53"/>
    </row>
    <row r="188" spans="2:36" s="18" customFormat="1" ht="18.75" customHeight="1" outlineLevel="3" x14ac:dyDescent="0.2">
      <c r="B188" s="67" t="s">
        <v>37</v>
      </c>
      <c r="C188" s="68"/>
      <c r="D188" s="69">
        <v>0</v>
      </c>
      <c r="E188" s="72"/>
      <c r="F188" s="69">
        <v>0</v>
      </c>
      <c r="G188" s="69"/>
      <c r="H188" s="69">
        <v>0</v>
      </c>
      <c r="I188" s="69"/>
      <c r="J188" s="69">
        <v>0</v>
      </c>
      <c r="K188" s="69"/>
      <c r="L188" s="69">
        <v>0</v>
      </c>
      <c r="M188" s="125"/>
      <c r="N188" s="69">
        <v>0</v>
      </c>
      <c r="O188" s="69"/>
      <c r="P188" s="69">
        <v>0</v>
      </c>
      <c r="Q188" s="69"/>
      <c r="R188" s="69">
        <v>0</v>
      </c>
      <c r="S188" s="69"/>
      <c r="T188" s="69">
        <v>0</v>
      </c>
      <c r="U188" s="69"/>
      <c r="V188" s="69">
        <v>0</v>
      </c>
      <c r="W188" s="125"/>
      <c r="X188" s="69">
        <v>0</v>
      </c>
      <c r="Y188" s="125"/>
      <c r="Z188" s="69">
        <v>0</v>
      </c>
      <c r="AA188" s="125"/>
      <c r="AB188" s="69">
        <v>0</v>
      </c>
      <c r="AC188" s="125"/>
      <c r="AD188" s="69">
        <v>0</v>
      </c>
      <c r="AE188" s="125"/>
      <c r="AF188" s="69">
        <v>0</v>
      </c>
      <c r="AG188" s="125"/>
      <c r="AH188" s="69">
        <v>0</v>
      </c>
      <c r="AI188" s="160"/>
      <c r="AJ188" s="84"/>
    </row>
    <row r="189" spans="2:36" s="18" customFormat="1" ht="13.5" customHeight="1" outlineLevel="3" x14ac:dyDescent="0.2">
      <c r="B189" s="67" t="s">
        <v>24</v>
      </c>
      <c r="C189" s="68"/>
      <c r="D189" s="69">
        <v>0</v>
      </c>
      <c r="E189" s="70"/>
      <c r="F189" s="69">
        <v>0</v>
      </c>
      <c r="G189" s="69"/>
      <c r="H189" s="69">
        <v>0</v>
      </c>
      <c r="I189" s="69"/>
      <c r="J189" s="69">
        <v>0</v>
      </c>
      <c r="K189" s="69"/>
      <c r="L189" s="69">
        <v>0</v>
      </c>
      <c r="M189" s="69"/>
      <c r="N189" s="69">
        <v>0</v>
      </c>
      <c r="O189" s="69"/>
      <c r="P189" s="69">
        <v>0</v>
      </c>
      <c r="Q189" s="69"/>
      <c r="R189" s="69">
        <v>0</v>
      </c>
      <c r="S189" s="69"/>
      <c r="T189" s="69">
        <v>0</v>
      </c>
      <c r="U189" s="69"/>
      <c r="V189" s="69">
        <v>0</v>
      </c>
      <c r="W189" s="69"/>
      <c r="X189" s="69">
        <v>0</v>
      </c>
      <c r="Y189" s="69"/>
      <c r="Z189" s="69">
        <v>0</v>
      </c>
      <c r="AA189" s="69"/>
      <c r="AB189" s="69">
        <v>0</v>
      </c>
      <c r="AC189" s="69"/>
      <c r="AD189" s="69">
        <v>0</v>
      </c>
      <c r="AE189" s="69"/>
      <c r="AF189" s="69">
        <v>0</v>
      </c>
      <c r="AG189" s="69"/>
      <c r="AH189" s="69">
        <v>0</v>
      </c>
      <c r="AI189" s="160"/>
      <c r="AJ189" s="84"/>
    </row>
    <row r="190" spans="2:36" s="18" customFormat="1" ht="13.5" customHeight="1" outlineLevel="3" x14ac:dyDescent="0.2">
      <c r="B190" s="67" t="s">
        <v>38</v>
      </c>
      <c r="C190" s="68"/>
      <c r="D190" s="69">
        <v>0</v>
      </c>
      <c r="E190" s="70"/>
      <c r="F190" s="69">
        <v>0</v>
      </c>
      <c r="G190" s="69"/>
      <c r="H190" s="69">
        <v>0</v>
      </c>
      <c r="I190" s="69"/>
      <c r="J190" s="69">
        <v>0</v>
      </c>
      <c r="K190" s="69"/>
      <c r="L190" s="69">
        <v>0</v>
      </c>
      <c r="M190" s="69"/>
      <c r="N190" s="69">
        <v>0</v>
      </c>
      <c r="O190" s="69"/>
      <c r="P190" s="69">
        <v>0</v>
      </c>
      <c r="Q190" s="69"/>
      <c r="R190" s="69">
        <v>0</v>
      </c>
      <c r="S190" s="69"/>
      <c r="T190" s="69">
        <v>0</v>
      </c>
      <c r="U190" s="69"/>
      <c r="V190" s="69">
        <v>0</v>
      </c>
      <c r="W190" s="69"/>
      <c r="X190" s="69">
        <v>0</v>
      </c>
      <c r="Y190" s="69"/>
      <c r="Z190" s="69">
        <v>0</v>
      </c>
      <c r="AA190" s="69"/>
      <c r="AB190" s="69">
        <v>0</v>
      </c>
      <c r="AC190" s="69"/>
      <c r="AD190" s="69">
        <v>0</v>
      </c>
      <c r="AE190" s="69"/>
      <c r="AF190" s="69">
        <v>0</v>
      </c>
      <c r="AG190" s="69"/>
      <c r="AH190" s="69">
        <v>0</v>
      </c>
      <c r="AI190" s="160"/>
      <c r="AJ190" s="84"/>
    </row>
    <row r="191" spans="2:36" s="18" customFormat="1" ht="13.5" customHeight="1" outlineLevel="3" x14ac:dyDescent="0.2">
      <c r="B191" s="67" t="s">
        <v>39</v>
      </c>
      <c r="C191" s="68"/>
      <c r="D191" s="69">
        <v>0</v>
      </c>
      <c r="E191" s="72"/>
      <c r="F191" s="69">
        <v>0</v>
      </c>
      <c r="G191" s="69"/>
      <c r="H191" s="69">
        <v>0</v>
      </c>
      <c r="I191" s="69"/>
      <c r="J191" s="69">
        <v>0</v>
      </c>
      <c r="K191" s="69"/>
      <c r="L191" s="69">
        <v>0</v>
      </c>
      <c r="M191" s="125"/>
      <c r="N191" s="69">
        <v>0</v>
      </c>
      <c r="O191" s="69"/>
      <c r="P191" s="69">
        <v>0</v>
      </c>
      <c r="Q191" s="69"/>
      <c r="R191" s="69">
        <v>0</v>
      </c>
      <c r="S191" s="69"/>
      <c r="T191" s="69">
        <v>0</v>
      </c>
      <c r="U191" s="69"/>
      <c r="V191" s="69">
        <v>0</v>
      </c>
      <c r="W191" s="69"/>
      <c r="X191" s="69">
        <v>0</v>
      </c>
      <c r="Y191" s="69"/>
      <c r="Z191" s="69">
        <v>0</v>
      </c>
      <c r="AA191" s="69"/>
      <c r="AB191" s="69">
        <v>0</v>
      </c>
      <c r="AC191" s="69"/>
      <c r="AD191" s="69">
        <v>0</v>
      </c>
      <c r="AE191" s="69"/>
      <c r="AF191" s="69">
        <v>0</v>
      </c>
      <c r="AG191" s="69"/>
      <c r="AH191" s="69">
        <v>0</v>
      </c>
      <c r="AI191" s="160"/>
      <c r="AJ191" s="84"/>
    </row>
    <row r="192" spans="2:36" s="18" customFormat="1" ht="13.5" customHeight="1" outlineLevel="3" x14ac:dyDescent="0.2">
      <c r="B192" s="67" t="s">
        <v>40</v>
      </c>
      <c r="C192" s="68"/>
      <c r="D192" s="69">
        <v>0</v>
      </c>
      <c r="E192" s="72"/>
      <c r="F192" s="69">
        <v>0</v>
      </c>
      <c r="G192" s="69"/>
      <c r="H192" s="69">
        <v>0</v>
      </c>
      <c r="I192" s="69"/>
      <c r="J192" s="69">
        <v>0</v>
      </c>
      <c r="K192" s="69"/>
      <c r="L192" s="69">
        <v>0</v>
      </c>
      <c r="M192" s="125"/>
      <c r="N192" s="69">
        <v>0</v>
      </c>
      <c r="O192" s="69"/>
      <c r="P192" s="69">
        <v>0</v>
      </c>
      <c r="Q192" s="69"/>
      <c r="R192" s="69">
        <v>0</v>
      </c>
      <c r="S192" s="69"/>
      <c r="T192" s="69">
        <v>0</v>
      </c>
      <c r="U192" s="69"/>
      <c r="V192" s="69">
        <v>0</v>
      </c>
      <c r="W192" s="125"/>
      <c r="X192" s="69">
        <v>0</v>
      </c>
      <c r="Y192" s="125"/>
      <c r="Z192" s="69">
        <v>0</v>
      </c>
      <c r="AA192" s="125"/>
      <c r="AB192" s="69">
        <v>0</v>
      </c>
      <c r="AC192" s="125"/>
      <c r="AD192" s="69">
        <v>0</v>
      </c>
      <c r="AE192" s="125"/>
      <c r="AF192" s="69">
        <v>0</v>
      </c>
      <c r="AG192" s="125"/>
      <c r="AH192" s="69">
        <v>0</v>
      </c>
      <c r="AI192" s="160"/>
      <c r="AJ192" s="84"/>
    </row>
    <row r="193" spans="2:36" s="18" customFormat="1" ht="13.5" customHeight="1" outlineLevel="3" x14ac:dyDescent="0.2">
      <c r="B193" s="67" t="s">
        <v>41</v>
      </c>
      <c r="C193" s="68"/>
      <c r="D193" s="69">
        <v>0</v>
      </c>
      <c r="E193" s="72"/>
      <c r="F193" s="69">
        <v>0</v>
      </c>
      <c r="G193" s="69"/>
      <c r="H193" s="69">
        <v>0</v>
      </c>
      <c r="I193" s="69"/>
      <c r="J193" s="69">
        <v>0</v>
      </c>
      <c r="K193" s="69"/>
      <c r="L193" s="69">
        <v>0</v>
      </c>
      <c r="M193" s="125"/>
      <c r="N193" s="69">
        <v>0</v>
      </c>
      <c r="O193" s="69"/>
      <c r="P193" s="69">
        <v>0</v>
      </c>
      <c r="Q193" s="69"/>
      <c r="R193" s="69">
        <v>0</v>
      </c>
      <c r="S193" s="69"/>
      <c r="T193" s="69">
        <v>0</v>
      </c>
      <c r="U193" s="69"/>
      <c r="V193" s="69">
        <v>0</v>
      </c>
      <c r="W193" s="125"/>
      <c r="X193" s="69">
        <v>0</v>
      </c>
      <c r="Y193" s="125"/>
      <c r="Z193" s="69">
        <v>0</v>
      </c>
      <c r="AA193" s="125"/>
      <c r="AB193" s="69">
        <v>0</v>
      </c>
      <c r="AC193" s="125"/>
      <c r="AD193" s="69">
        <v>0</v>
      </c>
      <c r="AE193" s="125"/>
      <c r="AF193" s="69">
        <v>0</v>
      </c>
      <c r="AG193" s="125"/>
      <c r="AH193" s="69">
        <v>0</v>
      </c>
      <c r="AI193" s="160"/>
      <c r="AJ193" s="84"/>
    </row>
    <row r="194" spans="2:36" ht="12.75" customHeight="1" outlineLevel="2" x14ac:dyDescent="0.25">
      <c r="B194" s="76" t="s">
        <v>25</v>
      </c>
      <c r="C194" s="122"/>
      <c r="D194" s="78">
        <f>SUM(D188:D192)</f>
        <v>0</v>
      </c>
      <c r="E194" s="79"/>
      <c r="F194" s="78">
        <f>SUM(F188:F192)</f>
        <v>0</v>
      </c>
      <c r="G194" s="78"/>
      <c r="H194" s="78">
        <f>SUM(H188:H192)</f>
        <v>0</v>
      </c>
      <c r="I194" s="78"/>
      <c r="J194" s="78">
        <f>SUM(J188:J193)</f>
        <v>0</v>
      </c>
      <c r="K194" s="78"/>
      <c r="L194" s="78">
        <f>SUM(L188:L192)</f>
        <v>0</v>
      </c>
      <c r="M194" s="78"/>
      <c r="N194" s="78">
        <f>SUM(N188:N192)</f>
        <v>0</v>
      </c>
      <c r="O194" s="78"/>
      <c r="P194" s="78">
        <f>SUM(P188:P192)</f>
        <v>0</v>
      </c>
      <c r="Q194" s="78"/>
      <c r="R194" s="78">
        <f>SUM(R188:R192)</f>
        <v>0</v>
      </c>
      <c r="S194" s="78"/>
      <c r="T194" s="78">
        <f>SUM(T188:T192)</f>
        <v>0</v>
      </c>
      <c r="U194" s="78"/>
      <c r="V194" s="78">
        <f>SUM(V188:V192)</f>
        <v>0</v>
      </c>
      <c r="W194" s="131"/>
      <c r="X194" s="78">
        <f>SUM(X188:X192)</f>
        <v>0</v>
      </c>
      <c r="Y194" s="131"/>
      <c r="Z194" s="78">
        <f>SUM(Z188:Z192)</f>
        <v>0</v>
      </c>
      <c r="AA194" s="131"/>
      <c r="AB194" s="78">
        <f>SUM(AB188:AB192)</f>
        <v>0</v>
      </c>
      <c r="AC194" s="131"/>
      <c r="AD194" s="78">
        <f>SUM(AD188:AD192)</f>
        <v>0</v>
      </c>
      <c r="AE194" s="131"/>
      <c r="AF194" s="78">
        <f>SUM(AF188:AF192)</f>
        <v>0</v>
      </c>
      <c r="AG194" s="131"/>
      <c r="AH194" s="78">
        <f>SUM(AH188:AH192)</f>
        <v>0</v>
      </c>
      <c r="AI194" s="160"/>
      <c r="AJ194" s="53"/>
    </row>
    <row r="195" spans="2:36" s="41" customFormat="1" ht="17.25" customHeight="1" outlineLevel="1" x14ac:dyDescent="0.3">
      <c r="B195" s="86" t="s">
        <v>26</v>
      </c>
      <c r="C195" s="127"/>
      <c r="D195" s="128">
        <f>D194+D187</f>
        <v>470</v>
      </c>
      <c r="E195" s="129"/>
      <c r="F195" s="128">
        <f>F194+F187</f>
        <v>0</v>
      </c>
      <c r="G195" s="128"/>
      <c r="H195" s="128">
        <f>H194+H187</f>
        <v>0</v>
      </c>
      <c r="I195" s="128"/>
      <c r="J195" s="128">
        <f>J194+J187</f>
        <v>0</v>
      </c>
      <c r="K195" s="128"/>
      <c r="L195" s="128">
        <f>L194+L187</f>
        <v>0</v>
      </c>
      <c r="M195" s="128"/>
      <c r="N195" s="128">
        <f>N194+N187</f>
        <v>0</v>
      </c>
      <c r="O195" s="128"/>
      <c r="P195" s="128">
        <f>P194+P187</f>
        <v>0</v>
      </c>
      <c r="Q195" s="128"/>
      <c r="R195" s="128">
        <f>R194+R187</f>
        <v>0</v>
      </c>
      <c r="S195" s="128"/>
      <c r="T195" s="128">
        <f>T194+T187</f>
        <v>0</v>
      </c>
      <c r="U195" s="128"/>
      <c r="V195" s="128">
        <f>V194+V187</f>
        <v>0</v>
      </c>
      <c r="W195" s="128"/>
      <c r="X195" s="128">
        <f>X194+X187</f>
        <v>0</v>
      </c>
      <c r="Y195" s="128"/>
      <c r="Z195" s="128">
        <f>Z194+Z187</f>
        <v>0</v>
      </c>
      <c r="AA195" s="128"/>
      <c r="AB195" s="128">
        <f>AB194+AB187</f>
        <v>0</v>
      </c>
      <c r="AC195" s="128"/>
      <c r="AD195" s="128">
        <f>AD194+AD187</f>
        <v>0</v>
      </c>
      <c r="AE195" s="128"/>
      <c r="AF195" s="128">
        <f>AF194+AF187</f>
        <v>0</v>
      </c>
      <c r="AG195" s="128"/>
      <c r="AH195" s="128">
        <f>AH194+AH187</f>
        <v>0</v>
      </c>
      <c r="AI195" s="160"/>
      <c r="AJ195" s="132"/>
    </row>
    <row r="196" spans="2:36" s="34" customFormat="1" ht="20.25" customHeight="1" x14ac:dyDescent="0.3">
      <c r="B196" s="162" t="s">
        <v>45</v>
      </c>
      <c r="C196" s="163"/>
      <c r="D196" s="164">
        <f>D195+D184</f>
        <v>60055</v>
      </c>
      <c r="E196" s="165"/>
      <c r="F196" s="164">
        <f>F195+F184</f>
        <v>52184</v>
      </c>
      <c r="G196" s="164"/>
      <c r="H196" s="164">
        <f>H195+H184</f>
        <v>44627</v>
      </c>
      <c r="I196" s="164"/>
      <c r="J196" s="164">
        <f>J195+J184</f>
        <v>38826</v>
      </c>
      <c r="K196" s="164"/>
      <c r="L196" s="164">
        <f>L195+L184</f>
        <v>34118</v>
      </c>
      <c r="M196" s="164"/>
      <c r="N196" s="164">
        <f>N195+N184</f>
        <v>30541</v>
      </c>
      <c r="O196" s="164"/>
      <c r="P196" s="164">
        <f>P195+P184</f>
        <v>24961.559999999998</v>
      </c>
      <c r="Q196" s="164"/>
      <c r="R196" s="164">
        <f>R195+R184</f>
        <v>22030.14</v>
      </c>
      <c r="S196" s="164"/>
      <c r="T196" s="164">
        <f>T195+T184</f>
        <v>20331.25</v>
      </c>
      <c r="U196" s="164"/>
      <c r="V196" s="164">
        <f>V195+V184</f>
        <v>18468</v>
      </c>
      <c r="W196" s="164"/>
      <c r="X196" s="164">
        <f>X195+X184</f>
        <v>17867.439999999999</v>
      </c>
      <c r="Y196" s="164"/>
      <c r="Z196" s="164">
        <f>Z195+Z184</f>
        <v>17056.700000000012</v>
      </c>
      <c r="AA196" s="164"/>
      <c r="AB196" s="164">
        <f>AB195+AB184</f>
        <v>16928.329999999991</v>
      </c>
      <c r="AC196" s="164"/>
      <c r="AD196" s="164">
        <f>AD195+AD184</f>
        <v>17851.620000000021</v>
      </c>
      <c r="AE196" s="164"/>
      <c r="AF196" s="164">
        <f>AF195+AF184</f>
        <v>14245.769999999999</v>
      </c>
      <c r="AG196" s="164"/>
      <c r="AH196" s="164">
        <f>AH195+AH184</f>
        <v>12290</v>
      </c>
      <c r="AI196" s="160"/>
      <c r="AJ196" s="97"/>
    </row>
    <row r="197" spans="2:36" s="34" customFormat="1" ht="3" customHeight="1" x14ac:dyDescent="0.3">
      <c r="B197" s="117"/>
      <c r="C197" s="118"/>
      <c r="D197" s="119"/>
      <c r="E197" s="120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97"/>
    </row>
    <row r="198" spans="2:36" ht="19.5" customHeight="1" outlineLevel="3" x14ac:dyDescent="0.25">
      <c r="B198" s="102" t="s">
        <v>2</v>
      </c>
      <c r="C198" s="103"/>
      <c r="D198" s="74">
        <f>D38+D70+D134+D166+D102+D6</f>
        <v>714283</v>
      </c>
      <c r="E198" s="74">
        <f t="shared" ref="E198:V209" si="6">E38+E70+E134+E166+E102+E6</f>
        <v>0</v>
      </c>
      <c r="F198" s="74">
        <f t="shared" si="6"/>
        <v>715761</v>
      </c>
      <c r="G198" s="74">
        <f t="shared" si="6"/>
        <v>0</v>
      </c>
      <c r="H198" s="74">
        <f t="shared" si="6"/>
        <v>713973</v>
      </c>
      <c r="I198" s="74">
        <f t="shared" si="6"/>
        <v>0</v>
      </c>
      <c r="J198" s="74">
        <f t="shared" si="6"/>
        <v>718463</v>
      </c>
      <c r="K198" s="74">
        <f t="shared" si="6"/>
        <v>0</v>
      </c>
      <c r="L198" s="74">
        <f t="shared" si="6"/>
        <v>723002</v>
      </c>
      <c r="M198" s="74">
        <f t="shared" si="6"/>
        <v>0</v>
      </c>
      <c r="N198" s="74">
        <f t="shared" si="6"/>
        <v>725436.33</v>
      </c>
      <c r="O198" s="74">
        <f t="shared" si="6"/>
        <v>0</v>
      </c>
      <c r="P198" s="74">
        <f t="shared" si="6"/>
        <v>722966.21</v>
      </c>
      <c r="Q198" s="74">
        <f t="shared" si="6"/>
        <v>0</v>
      </c>
      <c r="R198" s="74">
        <f t="shared" si="6"/>
        <v>732367.65</v>
      </c>
      <c r="S198" s="74">
        <f t="shared" si="6"/>
        <v>0</v>
      </c>
      <c r="T198" s="74">
        <f t="shared" si="6"/>
        <v>734137.29</v>
      </c>
      <c r="U198" s="74">
        <f t="shared" si="6"/>
        <v>0</v>
      </c>
      <c r="V198" s="74">
        <f t="shared" si="6"/>
        <v>728899.88</v>
      </c>
      <c r="W198" s="74"/>
      <c r="X198" s="74">
        <f t="shared" ref="X198:X209" si="7">X38+X70+X134+X166+X102+X6</f>
        <v>717627.57</v>
      </c>
      <c r="Y198" s="74"/>
      <c r="Z198" s="74">
        <f t="shared" ref="Z198:Z209" si="8">Z38+Z70+Z134+Z166+Z102+Z6</f>
        <v>705559.16</v>
      </c>
      <c r="AA198" s="74"/>
      <c r="AB198" s="74">
        <f t="shared" ref="AB198:AB209" si="9">AB38+AB70+AB134+AB166+AB102+AB6</f>
        <v>702510.15</v>
      </c>
      <c r="AC198" s="74"/>
      <c r="AD198" s="74">
        <f t="shared" ref="AD198:AH209" si="10">AD38+AD70+AD134+AD166+AD102+AD6</f>
        <v>698021.02</v>
      </c>
      <c r="AE198" s="74"/>
      <c r="AF198" s="74">
        <f>AF38+AF70+AF134+AF166+AF102+AF6</f>
        <v>691000.12</v>
      </c>
      <c r="AG198" s="74"/>
      <c r="AH198" s="74">
        <f>AH38+AH70+AH134+AH166+AH102+AH6</f>
        <v>690023.89</v>
      </c>
      <c r="AI198" s="166"/>
      <c r="AJ198" s="53"/>
    </row>
    <row r="199" spans="2:36" ht="13.5" customHeight="1" outlineLevel="3" x14ac:dyDescent="0.25">
      <c r="B199" s="67" t="s">
        <v>3</v>
      </c>
      <c r="C199" s="68"/>
      <c r="D199" s="69">
        <f t="shared" ref="D199:U209" si="11">D39+D71+D135+D167+D103+D7</f>
        <v>67013</v>
      </c>
      <c r="E199" s="69">
        <f t="shared" si="11"/>
        <v>0</v>
      </c>
      <c r="F199" s="69">
        <f t="shared" si="11"/>
        <v>67106</v>
      </c>
      <c r="G199" s="69">
        <f t="shared" si="11"/>
        <v>0</v>
      </c>
      <c r="H199" s="69">
        <f t="shared" si="11"/>
        <v>66936</v>
      </c>
      <c r="I199" s="69">
        <f t="shared" si="11"/>
        <v>0</v>
      </c>
      <c r="J199" s="69">
        <f t="shared" si="11"/>
        <v>66364</v>
      </c>
      <c r="K199" s="69">
        <f t="shared" si="11"/>
        <v>0</v>
      </c>
      <c r="L199" s="69">
        <f t="shared" si="11"/>
        <v>65667</v>
      </c>
      <c r="M199" s="69">
        <f t="shared" si="11"/>
        <v>0</v>
      </c>
      <c r="N199" s="69">
        <f t="shared" si="11"/>
        <v>64266.58</v>
      </c>
      <c r="O199" s="69">
        <f t="shared" si="11"/>
        <v>0</v>
      </c>
      <c r="P199" s="69">
        <f t="shared" si="11"/>
        <v>62903.11</v>
      </c>
      <c r="Q199" s="69">
        <f t="shared" si="11"/>
        <v>0</v>
      </c>
      <c r="R199" s="69">
        <f t="shared" si="11"/>
        <v>59840.229999999996</v>
      </c>
      <c r="S199" s="69">
        <f t="shared" si="11"/>
        <v>0</v>
      </c>
      <c r="T199" s="69">
        <f t="shared" si="11"/>
        <v>56974.93</v>
      </c>
      <c r="U199" s="69">
        <f t="shared" si="11"/>
        <v>0</v>
      </c>
      <c r="V199" s="69">
        <f t="shared" si="6"/>
        <v>55360.94</v>
      </c>
      <c r="W199" s="69"/>
      <c r="X199" s="69">
        <f t="shared" si="7"/>
        <v>52433.08</v>
      </c>
      <c r="Y199" s="69"/>
      <c r="Z199" s="69">
        <f t="shared" si="8"/>
        <v>51312.35</v>
      </c>
      <c r="AA199" s="69"/>
      <c r="AB199" s="69">
        <f t="shared" si="9"/>
        <v>48985.27</v>
      </c>
      <c r="AC199" s="69"/>
      <c r="AD199" s="69">
        <f t="shared" si="10"/>
        <v>46573.07</v>
      </c>
      <c r="AE199" s="69"/>
      <c r="AF199" s="69">
        <f t="shared" ref="AF199:AF209" si="12">AF39+AF71+AF135+AF167+AF103+AF7</f>
        <v>43747.42</v>
      </c>
      <c r="AG199" s="69"/>
      <c r="AH199" s="69">
        <f t="shared" si="10"/>
        <v>42794.99</v>
      </c>
      <c r="AI199" s="166"/>
      <c r="AJ199" s="53"/>
    </row>
    <row r="200" spans="2:36" ht="13.5" customHeight="1" outlineLevel="3" x14ac:dyDescent="0.25">
      <c r="B200" s="67" t="s">
        <v>4</v>
      </c>
      <c r="C200" s="68"/>
      <c r="D200" s="69">
        <f t="shared" si="11"/>
        <v>20538</v>
      </c>
      <c r="E200" s="69">
        <f t="shared" si="11"/>
        <v>0</v>
      </c>
      <c r="F200" s="69">
        <f t="shared" si="11"/>
        <v>20353</v>
      </c>
      <c r="G200" s="69">
        <f t="shared" si="11"/>
        <v>0</v>
      </c>
      <c r="H200" s="69">
        <f t="shared" si="11"/>
        <v>20742</v>
      </c>
      <c r="I200" s="69">
        <f t="shared" si="11"/>
        <v>0</v>
      </c>
      <c r="J200" s="69">
        <f t="shared" si="11"/>
        <v>20401</v>
      </c>
      <c r="K200" s="69">
        <f t="shared" si="11"/>
        <v>0</v>
      </c>
      <c r="L200" s="69">
        <f t="shared" si="11"/>
        <v>20223</v>
      </c>
      <c r="M200" s="69">
        <f t="shared" si="11"/>
        <v>0</v>
      </c>
      <c r="N200" s="69">
        <f t="shared" si="11"/>
        <v>19920</v>
      </c>
      <c r="O200" s="69">
        <f t="shared" si="11"/>
        <v>0</v>
      </c>
      <c r="P200" s="69">
        <f t="shared" si="11"/>
        <v>19975.39</v>
      </c>
      <c r="Q200" s="69">
        <f t="shared" si="11"/>
        <v>0</v>
      </c>
      <c r="R200" s="69">
        <f t="shared" si="11"/>
        <v>22215.33</v>
      </c>
      <c r="S200" s="69">
        <f t="shared" si="11"/>
        <v>0</v>
      </c>
      <c r="T200" s="69">
        <f t="shared" si="11"/>
        <v>21765.06</v>
      </c>
      <c r="U200" s="69">
        <f t="shared" si="11"/>
        <v>0</v>
      </c>
      <c r="V200" s="69">
        <f t="shared" si="6"/>
        <v>20631.96</v>
      </c>
      <c r="W200" s="69"/>
      <c r="X200" s="69">
        <f t="shared" si="7"/>
        <v>24040.11</v>
      </c>
      <c r="Y200" s="69"/>
      <c r="Z200" s="69">
        <f t="shared" si="8"/>
        <v>24206.65</v>
      </c>
      <c r="AA200" s="69"/>
      <c r="AB200" s="69">
        <f t="shared" si="9"/>
        <v>24160.28</v>
      </c>
      <c r="AC200" s="69"/>
      <c r="AD200" s="69">
        <f t="shared" si="10"/>
        <v>24870.45</v>
      </c>
      <c r="AE200" s="69"/>
      <c r="AF200" s="69">
        <f t="shared" si="12"/>
        <v>24506.23</v>
      </c>
      <c r="AG200" s="69"/>
      <c r="AH200" s="69">
        <f t="shared" si="10"/>
        <v>24298.38</v>
      </c>
      <c r="AI200" s="166"/>
      <c r="AJ200" s="53"/>
    </row>
    <row r="201" spans="2:36" ht="13.5" customHeight="1" outlineLevel="3" x14ac:dyDescent="0.25">
      <c r="B201" s="67" t="s">
        <v>70</v>
      </c>
      <c r="C201" s="68"/>
      <c r="D201" s="69">
        <f t="shared" si="11"/>
        <v>690735</v>
      </c>
      <c r="E201" s="69">
        <f t="shared" si="11"/>
        <v>0</v>
      </c>
      <c r="F201" s="69">
        <f t="shared" si="11"/>
        <v>670457</v>
      </c>
      <c r="G201" s="69">
        <f t="shared" si="11"/>
        <v>0</v>
      </c>
      <c r="H201" s="69">
        <f t="shared" si="11"/>
        <v>625813</v>
      </c>
      <c r="I201" s="69">
        <f t="shared" si="11"/>
        <v>0</v>
      </c>
      <c r="J201" s="69">
        <f t="shared" si="11"/>
        <v>620888.5</v>
      </c>
      <c r="K201" s="69">
        <f t="shared" si="11"/>
        <v>0</v>
      </c>
      <c r="L201" s="69">
        <f t="shared" si="11"/>
        <v>615677.32999999996</v>
      </c>
      <c r="M201" s="69">
        <f t="shared" si="11"/>
        <v>0</v>
      </c>
      <c r="N201" s="69">
        <f t="shared" si="11"/>
        <v>602777.87</v>
      </c>
      <c r="O201" s="69">
        <f t="shared" si="11"/>
        <v>0</v>
      </c>
      <c r="P201" s="69">
        <f t="shared" si="11"/>
        <v>590613.21</v>
      </c>
      <c r="Q201" s="69">
        <f t="shared" si="11"/>
        <v>0</v>
      </c>
      <c r="R201" s="69">
        <f t="shared" si="11"/>
        <v>588792.92000000004</v>
      </c>
      <c r="S201" s="69">
        <f t="shared" si="11"/>
        <v>0</v>
      </c>
      <c r="T201" s="69">
        <f t="shared" si="11"/>
        <v>578308.35</v>
      </c>
      <c r="U201" s="69">
        <f t="shared" si="11"/>
        <v>0</v>
      </c>
      <c r="V201" s="69">
        <f t="shared" si="6"/>
        <v>569298.6</v>
      </c>
      <c r="W201" s="69"/>
      <c r="X201" s="69">
        <f t="shared" si="7"/>
        <v>551289.09</v>
      </c>
      <c r="Y201" s="69"/>
      <c r="Z201" s="69">
        <f t="shared" si="8"/>
        <v>535945.86</v>
      </c>
      <c r="AA201" s="69"/>
      <c r="AB201" s="69">
        <f t="shared" si="9"/>
        <v>527333.74</v>
      </c>
      <c r="AC201" s="69"/>
      <c r="AD201" s="69">
        <f t="shared" si="10"/>
        <v>521726.09</v>
      </c>
      <c r="AE201" s="69"/>
      <c r="AF201" s="69">
        <f t="shared" si="12"/>
        <v>502979.45999999996</v>
      </c>
      <c r="AG201" s="69"/>
      <c r="AH201" s="69">
        <f t="shared" si="10"/>
        <v>486764.01</v>
      </c>
      <c r="AI201" s="166"/>
      <c r="AJ201" s="53"/>
    </row>
    <row r="202" spans="2:36" ht="13.5" customHeight="1" outlineLevel="3" x14ac:dyDescent="0.25">
      <c r="B202" s="67" t="s">
        <v>6</v>
      </c>
      <c r="C202" s="68"/>
      <c r="D202" s="69">
        <f t="shared" si="11"/>
        <v>278040</v>
      </c>
      <c r="E202" s="69">
        <f t="shared" si="11"/>
        <v>0</v>
      </c>
      <c r="F202" s="69">
        <f t="shared" si="11"/>
        <v>273681</v>
      </c>
      <c r="G202" s="69">
        <f t="shared" si="11"/>
        <v>0</v>
      </c>
      <c r="H202" s="69">
        <f t="shared" si="11"/>
        <v>266354</v>
      </c>
      <c r="I202" s="69">
        <f t="shared" si="11"/>
        <v>0</v>
      </c>
      <c r="J202" s="69">
        <f t="shared" si="11"/>
        <v>202873</v>
      </c>
      <c r="K202" s="69">
        <f t="shared" si="11"/>
        <v>0</v>
      </c>
      <c r="L202" s="69">
        <f t="shared" si="11"/>
        <v>199854</v>
      </c>
      <c r="M202" s="69">
        <f t="shared" si="11"/>
        <v>0</v>
      </c>
      <c r="N202" s="69">
        <f t="shared" si="11"/>
        <v>195977</v>
      </c>
      <c r="O202" s="69">
        <f t="shared" si="11"/>
        <v>0</v>
      </c>
      <c r="P202" s="69">
        <f t="shared" si="11"/>
        <v>190284.08</v>
      </c>
      <c r="Q202" s="69">
        <f t="shared" si="11"/>
        <v>0</v>
      </c>
      <c r="R202" s="69">
        <f t="shared" si="11"/>
        <v>185369.17</v>
      </c>
      <c r="S202" s="69">
        <f t="shared" si="11"/>
        <v>0</v>
      </c>
      <c r="T202" s="69">
        <f t="shared" si="11"/>
        <v>180833.3</v>
      </c>
      <c r="U202" s="69">
        <f t="shared" si="11"/>
        <v>0</v>
      </c>
      <c r="V202" s="69">
        <f t="shared" si="6"/>
        <v>176069.13</v>
      </c>
      <c r="W202" s="69"/>
      <c r="X202" s="69">
        <f t="shared" si="7"/>
        <v>169122.62</v>
      </c>
      <c r="Y202" s="69"/>
      <c r="Z202" s="69">
        <f t="shared" si="8"/>
        <v>164746.22</v>
      </c>
      <c r="AA202" s="69"/>
      <c r="AB202" s="69">
        <f t="shared" si="9"/>
        <v>163364.43</v>
      </c>
      <c r="AC202" s="69"/>
      <c r="AD202" s="69">
        <f t="shared" si="10"/>
        <v>159405.95000000001</v>
      </c>
      <c r="AE202" s="69"/>
      <c r="AF202" s="69">
        <f t="shared" si="12"/>
        <v>154768.41</v>
      </c>
      <c r="AG202" s="69"/>
      <c r="AH202" s="69">
        <f t="shared" si="10"/>
        <v>152056.46</v>
      </c>
      <c r="AI202" s="166"/>
      <c r="AJ202" s="53"/>
    </row>
    <row r="203" spans="2:36" ht="13.5" customHeight="1" outlineLevel="3" x14ac:dyDescent="0.25">
      <c r="B203" s="67" t="s">
        <v>7</v>
      </c>
      <c r="C203" s="68"/>
      <c r="D203" s="69">
        <f t="shared" si="11"/>
        <v>0</v>
      </c>
      <c r="E203" s="69">
        <f t="shared" si="11"/>
        <v>0</v>
      </c>
      <c r="F203" s="69">
        <f t="shared" si="11"/>
        <v>0</v>
      </c>
      <c r="G203" s="69">
        <f t="shared" si="11"/>
        <v>0</v>
      </c>
      <c r="H203" s="69">
        <f t="shared" si="11"/>
        <v>0</v>
      </c>
      <c r="I203" s="69">
        <f t="shared" si="11"/>
        <v>0</v>
      </c>
      <c r="J203" s="69">
        <f t="shared" si="11"/>
        <v>56830</v>
      </c>
      <c r="K203" s="69">
        <f t="shared" si="11"/>
        <v>0</v>
      </c>
      <c r="L203" s="69">
        <f t="shared" si="11"/>
        <v>57689</v>
      </c>
      <c r="M203" s="69">
        <f t="shared" si="11"/>
        <v>0</v>
      </c>
      <c r="N203" s="69">
        <f t="shared" si="11"/>
        <v>58404</v>
      </c>
      <c r="O203" s="69">
        <f t="shared" si="11"/>
        <v>0</v>
      </c>
      <c r="P203" s="69">
        <f t="shared" si="11"/>
        <v>57521.34</v>
      </c>
      <c r="Q203" s="69">
        <f t="shared" si="11"/>
        <v>0</v>
      </c>
      <c r="R203" s="69">
        <f t="shared" si="11"/>
        <v>56636.09</v>
      </c>
      <c r="S203" s="69">
        <f t="shared" si="11"/>
        <v>0</v>
      </c>
      <c r="T203" s="69">
        <f t="shared" si="11"/>
        <v>55558.2</v>
      </c>
      <c r="U203" s="69">
        <f t="shared" si="11"/>
        <v>0</v>
      </c>
      <c r="V203" s="69">
        <f t="shared" si="6"/>
        <v>53827.07</v>
      </c>
      <c r="W203" s="69"/>
      <c r="X203" s="69">
        <f t="shared" si="7"/>
        <v>54555.96</v>
      </c>
      <c r="Y203" s="69"/>
      <c r="Z203" s="69">
        <f t="shared" si="8"/>
        <v>53413.72</v>
      </c>
      <c r="AA203" s="69"/>
      <c r="AB203" s="69">
        <f t="shared" si="9"/>
        <v>52529</v>
      </c>
      <c r="AC203" s="69"/>
      <c r="AD203" s="69">
        <f t="shared" si="10"/>
        <v>52570</v>
      </c>
      <c r="AE203" s="69"/>
      <c r="AF203" s="69">
        <f t="shared" si="12"/>
        <v>51228</v>
      </c>
      <c r="AG203" s="69"/>
      <c r="AH203" s="69">
        <f t="shared" si="10"/>
        <v>50860</v>
      </c>
      <c r="AI203" s="166"/>
      <c r="AJ203" s="53"/>
    </row>
    <row r="204" spans="2:36" ht="13.5" customHeight="1" outlineLevel="3" x14ac:dyDescent="0.25">
      <c r="B204" s="67" t="s">
        <v>8</v>
      </c>
      <c r="C204" s="68"/>
      <c r="D204" s="69">
        <f t="shared" si="11"/>
        <v>0</v>
      </c>
      <c r="E204" s="69">
        <f t="shared" si="11"/>
        <v>0</v>
      </c>
      <c r="F204" s="69">
        <f t="shared" si="11"/>
        <v>0</v>
      </c>
      <c r="G204" s="69">
        <f t="shared" si="11"/>
        <v>0</v>
      </c>
      <c r="H204" s="69">
        <f t="shared" si="11"/>
        <v>0</v>
      </c>
      <c r="I204" s="69">
        <f t="shared" si="11"/>
        <v>0</v>
      </c>
      <c r="J204" s="69">
        <f t="shared" si="11"/>
        <v>2474</v>
      </c>
      <c r="K204" s="69">
        <f t="shared" si="11"/>
        <v>0</v>
      </c>
      <c r="L204" s="69">
        <f t="shared" si="11"/>
        <v>2608</v>
      </c>
      <c r="M204" s="69">
        <f t="shared" si="11"/>
        <v>0</v>
      </c>
      <c r="N204" s="69">
        <f t="shared" si="11"/>
        <v>2438</v>
      </c>
      <c r="O204" s="69">
        <f t="shared" si="11"/>
        <v>0</v>
      </c>
      <c r="P204" s="69">
        <f t="shared" si="11"/>
        <v>2728</v>
      </c>
      <c r="Q204" s="69">
        <f t="shared" si="11"/>
        <v>0</v>
      </c>
      <c r="R204" s="69">
        <f t="shared" si="11"/>
        <v>2440.34</v>
      </c>
      <c r="S204" s="69">
        <f t="shared" si="11"/>
        <v>0</v>
      </c>
      <c r="T204" s="69">
        <f t="shared" si="11"/>
        <v>2376.7800000000002</v>
      </c>
      <c r="U204" s="69">
        <f t="shared" si="11"/>
        <v>0</v>
      </c>
      <c r="V204" s="69">
        <f t="shared" si="6"/>
        <v>2543</v>
      </c>
      <c r="W204" s="69"/>
      <c r="X204" s="69">
        <f t="shared" si="7"/>
        <v>2508</v>
      </c>
      <c r="Y204" s="69"/>
      <c r="Z204" s="69">
        <f t="shared" si="8"/>
        <v>2422.1</v>
      </c>
      <c r="AA204" s="69"/>
      <c r="AB204" s="69">
        <f t="shared" si="9"/>
        <v>2332.21</v>
      </c>
      <c r="AC204" s="69"/>
      <c r="AD204" s="69">
        <f t="shared" si="10"/>
        <v>2251.7800000000002</v>
      </c>
      <c r="AE204" s="69"/>
      <c r="AF204" s="69">
        <f t="shared" si="12"/>
        <v>2170.42</v>
      </c>
      <c r="AG204" s="69"/>
      <c r="AH204" s="69">
        <f t="shared" si="10"/>
        <v>2144.4</v>
      </c>
      <c r="AI204" s="166"/>
      <c r="AJ204" s="53"/>
    </row>
    <row r="205" spans="2:36" ht="13.5" customHeight="1" outlineLevel="3" x14ac:dyDescent="0.25">
      <c r="B205" s="67" t="s">
        <v>9</v>
      </c>
      <c r="C205" s="68"/>
      <c r="D205" s="69">
        <f t="shared" si="11"/>
        <v>41374</v>
      </c>
      <c r="E205" s="69">
        <f t="shared" si="11"/>
        <v>0</v>
      </c>
      <c r="F205" s="69">
        <f t="shared" si="11"/>
        <v>38690</v>
      </c>
      <c r="G205" s="69">
        <f t="shared" si="11"/>
        <v>0</v>
      </c>
      <c r="H205" s="69">
        <f t="shared" si="11"/>
        <v>36629</v>
      </c>
      <c r="I205" s="69">
        <f t="shared" si="11"/>
        <v>0</v>
      </c>
      <c r="J205" s="69">
        <f t="shared" si="11"/>
        <v>36715</v>
      </c>
      <c r="K205" s="69">
        <f t="shared" si="11"/>
        <v>0</v>
      </c>
      <c r="L205" s="69">
        <f t="shared" si="11"/>
        <v>36410</v>
      </c>
      <c r="M205" s="69">
        <f t="shared" si="11"/>
        <v>0</v>
      </c>
      <c r="N205" s="69">
        <f t="shared" si="11"/>
        <v>1397</v>
      </c>
      <c r="O205" s="69">
        <f t="shared" si="11"/>
        <v>0</v>
      </c>
      <c r="P205" s="69">
        <f t="shared" si="11"/>
        <v>1330</v>
      </c>
      <c r="Q205" s="69">
        <f t="shared" si="11"/>
        <v>0</v>
      </c>
      <c r="R205" s="69">
        <f t="shared" si="11"/>
        <v>0</v>
      </c>
      <c r="S205" s="69">
        <f t="shared" si="11"/>
        <v>0</v>
      </c>
      <c r="T205" s="69">
        <f t="shared" si="11"/>
        <v>0</v>
      </c>
      <c r="U205" s="69">
        <f t="shared" si="11"/>
        <v>0</v>
      </c>
      <c r="V205" s="69">
        <f t="shared" si="6"/>
        <v>0</v>
      </c>
      <c r="W205" s="69"/>
      <c r="X205" s="69">
        <f t="shared" si="7"/>
        <v>0</v>
      </c>
      <c r="Y205" s="69"/>
      <c r="Z205" s="69">
        <f t="shared" si="8"/>
        <v>0</v>
      </c>
      <c r="AA205" s="69"/>
      <c r="AB205" s="69">
        <f t="shared" si="9"/>
        <v>0</v>
      </c>
      <c r="AC205" s="69"/>
      <c r="AD205" s="69">
        <f t="shared" si="10"/>
        <v>0</v>
      </c>
      <c r="AE205" s="69"/>
      <c r="AF205" s="69">
        <f t="shared" si="12"/>
        <v>0</v>
      </c>
      <c r="AG205" s="69"/>
      <c r="AH205" s="69">
        <f t="shared" si="10"/>
        <v>0</v>
      </c>
      <c r="AI205" s="166"/>
      <c r="AJ205" s="53"/>
    </row>
    <row r="206" spans="2:36" ht="13.5" customHeight="1" outlineLevel="3" x14ac:dyDescent="0.25">
      <c r="B206" s="67" t="s">
        <v>10</v>
      </c>
      <c r="C206" s="68"/>
      <c r="D206" s="69">
        <f t="shared" si="11"/>
        <v>1141406</v>
      </c>
      <c r="E206" s="69">
        <f t="shared" si="11"/>
        <v>0</v>
      </c>
      <c r="F206" s="69">
        <f t="shared" si="11"/>
        <v>1137782</v>
      </c>
      <c r="G206" s="69">
        <f t="shared" si="11"/>
        <v>0</v>
      </c>
      <c r="H206" s="69">
        <f t="shared" si="11"/>
        <v>1125474</v>
      </c>
      <c r="I206" s="69">
        <f t="shared" si="11"/>
        <v>0</v>
      </c>
      <c r="J206" s="69">
        <f t="shared" si="11"/>
        <v>1128148</v>
      </c>
      <c r="K206" s="69">
        <f t="shared" si="11"/>
        <v>0</v>
      </c>
      <c r="L206" s="69">
        <f t="shared" si="11"/>
        <v>1127531</v>
      </c>
      <c r="M206" s="69">
        <f t="shared" si="11"/>
        <v>0</v>
      </c>
      <c r="N206" s="69">
        <f t="shared" si="11"/>
        <v>1148562</v>
      </c>
      <c r="O206" s="69">
        <f t="shared" si="11"/>
        <v>0</v>
      </c>
      <c r="P206" s="69">
        <f t="shared" si="11"/>
        <v>1138243.2</v>
      </c>
      <c r="Q206" s="69">
        <f t="shared" si="11"/>
        <v>0</v>
      </c>
      <c r="R206" s="69">
        <f t="shared" si="11"/>
        <v>1130346.6499999999</v>
      </c>
      <c r="S206" s="69">
        <f t="shared" si="11"/>
        <v>0</v>
      </c>
      <c r="T206" s="69">
        <f t="shared" si="11"/>
        <v>1075258.6599999999</v>
      </c>
      <c r="U206" s="69">
        <f t="shared" si="11"/>
        <v>0</v>
      </c>
      <c r="V206" s="69">
        <f t="shared" si="6"/>
        <v>1043689.96</v>
      </c>
      <c r="W206" s="69"/>
      <c r="X206" s="69">
        <f t="shared" si="7"/>
        <v>1015964.75</v>
      </c>
      <c r="Y206" s="69"/>
      <c r="Z206" s="69">
        <f t="shared" si="8"/>
        <v>1013590.56</v>
      </c>
      <c r="AA206" s="69"/>
      <c r="AB206" s="69">
        <f t="shared" si="9"/>
        <v>1028230.97</v>
      </c>
      <c r="AC206" s="69"/>
      <c r="AD206" s="69">
        <f t="shared" si="10"/>
        <v>1038986.19</v>
      </c>
      <c r="AE206" s="69"/>
      <c r="AF206" s="69">
        <f t="shared" si="12"/>
        <v>1085333.43</v>
      </c>
      <c r="AG206" s="69"/>
      <c r="AH206" s="69">
        <f t="shared" si="10"/>
        <v>1106343.3400000001</v>
      </c>
      <c r="AI206" s="166"/>
      <c r="AJ206" s="53"/>
    </row>
    <row r="207" spans="2:36" ht="13.5" customHeight="1" outlineLevel="3" x14ac:dyDescent="0.25">
      <c r="B207" s="67" t="s">
        <v>11</v>
      </c>
      <c r="C207" s="68"/>
      <c r="D207" s="69">
        <f t="shared" si="11"/>
        <v>0</v>
      </c>
      <c r="E207" s="69">
        <f t="shared" si="11"/>
        <v>0</v>
      </c>
      <c r="F207" s="69">
        <f t="shared" si="11"/>
        <v>0</v>
      </c>
      <c r="G207" s="69">
        <f t="shared" si="11"/>
        <v>0</v>
      </c>
      <c r="H207" s="69">
        <f t="shared" si="11"/>
        <v>0</v>
      </c>
      <c r="I207" s="69">
        <f t="shared" si="11"/>
        <v>0</v>
      </c>
      <c r="J207" s="69">
        <f t="shared" si="11"/>
        <v>0</v>
      </c>
      <c r="K207" s="69">
        <f t="shared" si="11"/>
        <v>0</v>
      </c>
      <c r="L207" s="69">
        <f t="shared" si="11"/>
        <v>9499</v>
      </c>
      <c r="M207" s="69">
        <f t="shared" si="11"/>
        <v>0</v>
      </c>
      <c r="N207" s="69">
        <f t="shared" si="11"/>
        <v>9579.33</v>
      </c>
      <c r="O207" s="69">
        <f t="shared" si="11"/>
        <v>0</v>
      </c>
      <c r="P207" s="69">
        <f t="shared" si="11"/>
        <v>8449.17</v>
      </c>
      <c r="Q207" s="69">
        <f t="shared" si="11"/>
        <v>0</v>
      </c>
      <c r="R207" s="69">
        <f t="shared" si="11"/>
        <v>9257.7800000000007</v>
      </c>
      <c r="S207" s="69">
        <f t="shared" si="11"/>
        <v>0</v>
      </c>
      <c r="T207" s="69">
        <f t="shared" si="11"/>
        <v>9141.34</v>
      </c>
      <c r="U207" s="69">
        <f t="shared" si="11"/>
        <v>0</v>
      </c>
      <c r="V207" s="69">
        <f t="shared" si="6"/>
        <v>9378.869999999999</v>
      </c>
      <c r="W207" s="69"/>
      <c r="X207" s="69">
        <f t="shared" si="7"/>
        <v>9361.18</v>
      </c>
      <c r="Y207" s="69"/>
      <c r="Z207" s="69">
        <f t="shared" si="8"/>
        <v>9189.52</v>
      </c>
      <c r="AA207" s="69"/>
      <c r="AB207" s="69">
        <f t="shared" si="9"/>
        <v>9440.83</v>
      </c>
      <c r="AC207" s="69"/>
      <c r="AD207" s="69">
        <f t="shared" si="10"/>
        <v>9831.81</v>
      </c>
      <c r="AE207" s="69"/>
      <c r="AF207" s="69">
        <f t="shared" si="12"/>
        <v>9509.67</v>
      </c>
      <c r="AG207" s="69"/>
      <c r="AH207" s="69">
        <f t="shared" si="10"/>
        <v>9449.4699999999993</v>
      </c>
      <c r="AI207" s="166"/>
      <c r="AJ207" s="53"/>
    </row>
    <row r="208" spans="2:36" ht="13.5" customHeight="1" outlineLevel="3" x14ac:dyDescent="0.25">
      <c r="B208" s="67" t="s">
        <v>71</v>
      </c>
      <c r="C208" s="68"/>
      <c r="D208" s="69">
        <f t="shared" si="11"/>
        <v>65217</v>
      </c>
      <c r="E208" s="69">
        <f t="shared" si="11"/>
        <v>0</v>
      </c>
      <c r="F208" s="69">
        <f t="shared" si="11"/>
        <v>62985</v>
      </c>
      <c r="G208" s="69">
        <f t="shared" si="11"/>
        <v>0</v>
      </c>
      <c r="H208" s="69">
        <f t="shared" si="11"/>
        <v>62278</v>
      </c>
      <c r="I208" s="69">
        <f t="shared" si="11"/>
        <v>0</v>
      </c>
      <c r="J208" s="69">
        <f t="shared" si="11"/>
        <v>61002</v>
      </c>
      <c r="K208" s="69">
        <f t="shared" si="11"/>
        <v>0</v>
      </c>
      <c r="L208" s="69">
        <f t="shared" si="11"/>
        <v>62752</v>
      </c>
      <c r="M208" s="69">
        <f t="shared" si="11"/>
        <v>0</v>
      </c>
      <c r="N208" s="69">
        <f t="shared" si="11"/>
        <v>62587</v>
      </c>
      <c r="O208" s="69">
        <f t="shared" si="11"/>
        <v>0</v>
      </c>
      <c r="P208" s="69">
        <f t="shared" si="11"/>
        <v>62075.25</v>
      </c>
      <c r="Q208" s="69">
        <f t="shared" si="11"/>
        <v>0</v>
      </c>
      <c r="R208" s="69">
        <f t="shared" si="11"/>
        <v>63610.69</v>
      </c>
      <c r="S208" s="69">
        <f t="shared" si="11"/>
        <v>0</v>
      </c>
      <c r="T208" s="69">
        <f t="shared" si="11"/>
        <v>59966.21</v>
      </c>
      <c r="U208" s="69">
        <f t="shared" si="11"/>
        <v>0</v>
      </c>
      <c r="V208" s="69">
        <f t="shared" si="6"/>
        <v>59495.17</v>
      </c>
      <c r="W208" s="69"/>
      <c r="X208" s="69">
        <f t="shared" si="7"/>
        <v>56635.29</v>
      </c>
      <c r="Y208" s="69"/>
      <c r="Z208" s="69">
        <f t="shared" si="8"/>
        <v>55354.93</v>
      </c>
      <c r="AA208" s="69"/>
      <c r="AB208" s="69">
        <f t="shared" si="9"/>
        <v>55206.55</v>
      </c>
      <c r="AC208" s="69"/>
      <c r="AD208" s="69">
        <f t="shared" si="10"/>
        <v>54977.06</v>
      </c>
      <c r="AE208" s="69"/>
      <c r="AF208" s="69">
        <f t="shared" si="12"/>
        <v>54086.44</v>
      </c>
      <c r="AG208" s="69"/>
      <c r="AH208" s="69">
        <f t="shared" si="10"/>
        <v>53370.68</v>
      </c>
      <c r="AI208" s="166"/>
      <c r="AJ208" s="53"/>
    </row>
    <row r="209" spans="2:36" ht="13.5" customHeight="1" outlineLevel="3" x14ac:dyDescent="0.25">
      <c r="B209" s="67" t="s">
        <v>13</v>
      </c>
      <c r="C209" s="68"/>
      <c r="D209" s="69">
        <f t="shared" si="11"/>
        <v>4337</v>
      </c>
      <c r="E209" s="69">
        <f t="shared" si="11"/>
        <v>0</v>
      </c>
      <c r="F209" s="69">
        <f t="shared" si="11"/>
        <v>5357</v>
      </c>
      <c r="G209" s="69">
        <f t="shared" si="11"/>
        <v>0</v>
      </c>
      <c r="H209" s="69">
        <f t="shared" si="11"/>
        <v>5223</v>
      </c>
      <c r="I209" s="69">
        <f t="shared" si="11"/>
        <v>0</v>
      </c>
      <c r="J209" s="69">
        <f t="shared" si="11"/>
        <v>4736</v>
      </c>
      <c r="K209" s="69">
        <f t="shared" si="11"/>
        <v>0</v>
      </c>
      <c r="L209" s="69">
        <f t="shared" si="11"/>
        <v>4710</v>
      </c>
      <c r="M209" s="69">
        <f t="shared" si="11"/>
        <v>0</v>
      </c>
      <c r="N209" s="69">
        <f t="shared" si="11"/>
        <v>4728</v>
      </c>
      <c r="O209" s="69">
        <f t="shared" si="11"/>
        <v>0</v>
      </c>
      <c r="P209" s="69">
        <f t="shared" si="11"/>
        <v>4580.76</v>
      </c>
      <c r="Q209" s="69">
        <f t="shared" si="11"/>
        <v>0</v>
      </c>
      <c r="R209" s="69">
        <f t="shared" si="11"/>
        <v>4485.1499999999996</v>
      </c>
      <c r="S209" s="69">
        <f t="shared" si="11"/>
        <v>0</v>
      </c>
      <c r="T209" s="69">
        <f t="shared" si="11"/>
        <v>4431.2</v>
      </c>
      <c r="U209" s="69">
        <f t="shared" si="11"/>
        <v>0</v>
      </c>
      <c r="V209" s="69">
        <f t="shared" si="6"/>
        <v>4256.74</v>
      </c>
      <c r="W209" s="69"/>
      <c r="X209" s="69">
        <f t="shared" si="7"/>
        <v>1384.43</v>
      </c>
      <c r="Y209" s="69"/>
      <c r="Z209" s="69">
        <f t="shared" si="8"/>
        <v>1395.67</v>
      </c>
      <c r="AA209" s="69"/>
      <c r="AB209" s="69">
        <f t="shared" si="9"/>
        <v>1350.96</v>
      </c>
      <c r="AC209" s="69"/>
      <c r="AD209" s="69">
        <f t="shared" si="10"/>
        <v>1320.88</v>
      </c>
      <c r="AE209" s="69"/>
      <c r="AF209" s="69">
        <f t="shared" si="12"/>
        <v>1258.03</v>
      </c>
      <c r="AG209" s="69"/>
      <c r="AH209" s="69">
        <f t="shared" si="10"/>
        <v>1238.43</v>
      </c>
      <c r="AI209" s="166"/>
      <c r="AJ209" s="53"/>
    </row>
    <row r="210" spans="2:36" s="38" customFormat="1" ht="12.75" customHeight="1" outlineLevel="2" x14ac:dyDescent="0.3">
      <c r="B210" s="76" t="s">
        <v>14</v>
      </c>
      <c r="C210" s="122"/>
      <c r="D210" s="78">
        <f>SUM(D198:D209)</f>
        <v>3022943</v>
      </c>
      <c r="E210" s="79">
        <f t="shared" ref="E210:K210" si="13">E50+E82+E146+E178+E114</f>
        <v>0</v>
      </c>
      <c r="F210" s="78">
        <f>SUM(F198:F209)</f>
        <v>2992172</v>
      </c>
      <c r="G210" s="78">
        <f t="shared" si="13"/>
        <v>0</v>
      </c>
      <c r="H210" s="78">
        <f>SUM(H198:H209)</f>
        <v>2923422</v>
      </c>
      <c r="I210" s="78">
        <f t="shared" si="13"/>
        <v>0</v>
      </c>
      <c r="J210" s="78">
        <f>SUM(J198:J209)</f>
        <v>2918894.5</v>
      </c>
      <c r="K210" s="78">
        <f t="shared" si="13"/>
        <v>0</v>
      </c>
      <c r="L210" s="78">
        <f>SUM(L198:L209)</f>
        <v>2925622.33</v>
      </c>
      <c r="M210" s="78"/>
      <c r="N210" s="78">
        <f>SUM(N198:N209)</f>
        <v>2896073.11</v>
      </c>
      <c r="O210" s="78">
        <f t="shared" ref="O210:U210" si="14">O50+O82+O146+O178+O114</f>
        <v>0</v>
      </c>
      <c r="P210" s="78">
        <f>SUM(P198:P209)</f>
        <v>2861669.7199999997</v>
      </c>
      <c r="Q210" s="78">
        <f t="shared" si="14"/>
        <v>0</v>
      </c>
      <c r="R210" s="78">
        <f>SUM(R198:R209)</f>
        <v>2855361.9999999995</v>
      </c>
      <c r="S210" s="78">
        <f t="shared" si="14"/>
        <v>0</v>
      </c>
      <c r="T210" s="78">
        <f>SUM(T198:T209)</f>
        <v>2778751.3200000003</v>
      </c>
      <c r="U210" s="78">
        <f t="shared" si="14"/>
        <v>0</v>
      </c>
      <c r="V210" s="78">
        <f>SUM(V198:V209)</f>
        <v>2723451.3200000003</v>
      </c>
      <c r="W210" s="123"/>
      <c r="X210" s="78">
        <f>SUM(X198:X209)</f>
        <v>2654922.08</v>
      </c>
      <c r="Y210" s="123"/>
      <c r="Z210" s="78">
        <f>SUM(Z198:Z209)</f>
        <v>2617136.7400000002</v>
      </c>
      <c r="AA210" s="123"/>
      <c r="AB210" s="78">
        <f>SUM(AB198:AB209)</f>
        <v>2615444.3899999997</v>
      </c>
      <c r="AC210" s="123"/>
      <c r="AD210" s="78">
        <f>SUM(AD198:AD209)</f>
        <v>2610534.2999999998</v>
      </c>
      <c r="AE210" s="123"/>
      <c r="AF210" s="78">
        <f>SUM(AF198:AF209)</f>
        <v>2620587.6299999994</v>
      </c>
      <c r="AG210" s="123"/>
      <c r="AH210" s="78">
        <f>SUM(AH198:AH209)</f>
        <v>2619344.0500000003</v>
      </c>
      <c r="AI210" s="166"/>
      <c r="AJ210" s="124"/>
    </row>
    <row r="211" spans="2:36" s="18" customFormat="1" ht="21.75" customHeight="1" outlineLevel="3" x14ac:dyDescent="0.2">
      <c r="B211" s="67" t="s">
        <v>72</v>
      </c>
      <c r="C211" s="68"/>
      <c r="D211" s="69">
        <f t="shared" ref="D211:U214" si="15">D51+D83+D147+D179+D115+D19</f>
        <v>0</v>
      </c>
      <c r="E211" s="69">
        <f t="shared" si="15"/>
        <v>0</v>
      </c>
      <c r="F211" s="69">
        <f t="shared" si="15"/>
        <v>32355</v>
      </c>
      <c r="G211" s="69">
        <f t="shared" si="15"/>
        <v>0</v>
      </c>
      <c r="H211" s="69">
        <f t="shared" si="15"/>
        <v>53270</v>
      </c>
      <c r="I211" s="69">
        <f t="shared" si="15"/>
        <v>0</v>
      </c>
      <c r="J211" s="69">
        <f t="shared" si="15"/>
        <v>55192</v>
      </c>
      <c r="K211" s="69">
        <f t="shared" si="15"/>
        <v>0</v>
      </c>
      <c r="L211" s="69">
        <f t="shared" si="15"/>
        <v>56496</v>
      </c>
      <c r="M211" s="69">
        <f t="shared" si="15"/>
        <v>0</v>
      </c>
      <c r="N211" s="69">
        <f t="shared" si="15"/>
        <v>79377.61</v>
      </c>
      <c r="O211" s="69">
        <f t="shared" si="15"/>
        <v>0</v>
      </c>
      <c r="P211" s="69">
        <f t="shared" si="15"/>
        <v>81748.23</v>
      </c>
      <c r="Q211" s="69">
        <f t="shared" si="15"/>
        <v>0</v>
      </c>
      <c r="R211" s="69">
        <f t="shared" si="15"/>
        <v>84100.07</v>
      </c>
      <c r="S211" s="69">
        <f t="shared" si="15"/>
        <v>0</v>
      </c>
      <c r="T211" s="69">
        <f t="shared" si="15"/>
        <v>84342.91</v>
      </c>
      <c r="U211" s="69">
        <f t="shared" si="15"/>
        <v>0</v>
      </c>
      <c r="V211" s="69">
        <f>V51+V83+V147+V179+V115+V19</f>
        <v>84923.85</v>
      </c>
      <c r="W211" s="69"/>
      <c r="X211" s="69">
        <f>X51+X83+X147+X179+X115+X19</f>
        <v>106982.15</v>
      </c>
      <c r="Y211" s="69"/>
      <c r="Z211" s="69">
        <f>Z51+Z83+Z147+Z179+Z115+Z19</f>
        <v>105687.75</v>
      </c>
      <c r="AA211" s="69"/>
      <c r="AB211" s="69">
        <f>AB51+AB83+AB147+AB179+AB115+AB19</f>
        <v>105688.58</v>
      </c>
      <c r="AC211" s="69"/>
      <c r="AD211" s="69">
        <f>AD51+AD83+AD147+AD179+AD115+AD19</f>
        <v>105794.75</v>
      </c>
      <c r="AE211" s="69"/>
      <c r="AF211" s="69">
        <f>AF51+AF83+AF147+AF179+AF115+AF19</f>
        <v>103045.59</v>
      </c>
      <c r="AG211" s="69"/>
      <c r="AH211" s="69">
        <f>AH51+AH83+AH147+AH179+AH115+AH19</f>
        <v>102636.72</v>
      </c>
      <c r="AI211" s="166"/>
      <c r="AJ211" s="84"/>
    </row>
    <row r="212" spans="2:36" s="18" customFormat="1" ht="13.5" customHeight="1" outlineLevel="3" x14ac:dyDescent="0.2">
      <c r="B212" s="67" t="s">
        <v>16</v>
      </c>
      <c r="C212" s="68"/>
      <c r="D212" s="69">
        <f t="shared" si="15"/>
        <v>7885</v>
      </c>
      <c r="E212" s="69">
        <f t="shared" si="15"/>
        <v>0</v>
      </c>
      <c r="F212" s="69">
        <f t="shared" si="15"/>
        <v>9257</v>
      </c>
      <c r="G212" s="69">
        <f t="shared" si="15"/>
        <v>0</v>
      </c>
      <c r="H212" s="69">
        <f t="shared" si="15"/>
        <v>2934</v>
      </c>
      <c r="I212" s="69">
        <f t="shared" si="15"/>
        <v>0</v>
      </c>
      <c r="J212" s="69">
        <f t="shared" si="15"/>
        <v>4353</v>
      </c>
      <c r="K212" s="69">
        <f t="shared" si="15"/>
        <v>0</v>
      </c>
      <c r="L212" s="69">
        <f t="shared" si="15"/>
        <v>4799</v>
      </c>
      <c r="M212" s="69">
        <f t="shared" si="15"/>
        <v>0</v>
      </c>
      <c r="N212" s="69">
        <f t="shared" si="15"/>
        <v>4798</v>
      </c>
      <c r="O212" s="69">
        <f t="shared" si="15"/>
        <v>0</v>
      </c>
      <c r="P212" s="69">
        <f t="shared" si="15"/>
        <v>5042.4799999999996</v>
      </c>
      <c r="Q212" s="69">
        <f t="shared" si="15"/>
        <v>0</v>
      </c>
      <c r="R212" s="69">
        <f t="shared" si="15"/>
        <v>5351.28</v>
      </c>
      <c r="S212" s="69">
        <f t="shared" si="15"/>
        <v>0</v>
      </c>
      <c r="T212" s="69">
        <f t="shared" si="15"/>
        <v>5448.52</v>
      </c>
      <c r="U212" s="69">
        <f t="shared" si="15"/>
        <v>0</v>
      </c>
      <c r="V212" s="69">
        <f>V52+V84+V148+V180+V116+V20</f>
        <v>5517.2</v>
      </c>
      <c r="W212" s="69"/>
      <c r="X212" s="69">
        <f>X52+X84+X148+X180+X116+X20</f>
        <v>11098.48</v>
      </c>
      <c r="Y212" s="69"/>
      <c r="Z212" s="69">
        <f>Z52+Z84+Z148+Z180+Z116+Z20</f>
        <v>10948.19</v>
      </c>
      <c r="AA212" s="69"/>
      <c r="AB212" s="69">
        <f>AB52+AB84+AB148+AB180+AB116+AB20</f>
        <v>11086.82</v>
      </c>
      <c r="AC212" s="69"/>
      <c r="AD212" s="69">
        <f>AD52+AD84+AD148+AD180+AD116+AD20</f>
        <v>10972.56</v>
      </c>
      <c r="AE212" s="69"/>
      <c r="AF212" s="69">
        <f>AF52+AF84+AF148+AF180+AF116+AF20</f>
        <v>10493.96</v>
      </c>
      <c r="AG212" s="69"/>
      <c r="AH212" s="69">
        <f>AH52+AH84+AH148+AH180+AH116+AH20</f>
        <v>10746.7</v>
      </c>
      <c r="AI212" s="166"/>
      <c r="AJ212" s="84"/>
    </row>
    <row r="213" spans="2:36" s="18" customFormat="1" ht="13.5" customHeight="1" outlineLevel="3" x14ac:dyDescent="0.2">
      <c r="B213" s="67" t="s">
        <v>62</v>
      </c>
      <c r="C213" s="68"/>
      <c r="D213" s="69">
        <f t="shared" si="15"/>
        <v>0</v>
      </c>
      <c r="E213" s="69">
        <f t="shared" si="15"/>
        <v>0</v>
      </c>
      <c r="F213" s="69">
        <f t="shared" si="15"/>
        <v>56</v>
      </c>
      <c r="G213" s="69">
        <f t="shared" si="15"/>
        <v>0</v>
      </c>
      <c r="H213" s="69">
        <f t="shared" si="15"/>
        <v>887</v>
      </c>
      <c r="I213" s="69">
        <f t="shared" si="15"/>
        <v>0</v>
      </c>
      <c r="J213" s="69">
        <f t="shared" si="15"/>
        <v>1272</v>
      </c>
      <c r="K213" s="69">
        <f t="shared" si="15"/>
        <v>0</v>
      </c>
      <c r="L213" s="69">
        <f t="shared" si="15"/>
        <v>1345</v>
      </c>
      <c r="M213" s="69">
        <f t="shared" si="15"/>
        <v>0</v>
      </c>
      <c r="N213" s="69">
        <f t="shared" si="15"/>
        <v>1388</v>
      </c>
      <c r="O213" s="69">
        <f t="shared" si="15"/>
        <v>0</v>
      </c>
      <c r="P213" s="69">
        <f t="shared" si="15"/>
        <v>1482.14</v>
      </c>
      <c r="Q213" s="69">
        <f t="shared" si="15"/>
        <v>0</v>
      </c>
      <c r="R213" s="69">
        <f t="shared" si="15"/>
        <v>1539.86</v>
      </c>
      <c r="S213" s="69">
        <f t="shared" si="15"/>
        <v>0</v>
      </c>
      <c r="T213" s="69">
        <f t="shared" si="15"/>
        <v>1636.08</v>
      </c>
      <c r="U213" s="69">
        <f t="shared" si="15"/>
        <v>0</v>
      </c>
      <c r="V213" s="69">
        <f>V53+V85+V149+V181+V117+V21</f>
        <v>1660.06</v>
      </c>
      <c r="W213" s="69"/>
      <c r="X213" s="69">
        <f>X53+X85+X149+X181+X117+X21</f>
        <v>1735.5</v>
      </c>
      <c r="Y213" s="69"/>
      <c r="Z213" s="69">
        <f>Z53+Z85+Z149+Z181+Z117+Z21</f>
        <v>2244.12</v>
      </c>
      <c r="AA213" s="69"/>
      <c r="AB213" s="69">
        <f>AB53+AB85+AB149+AB181+AB117+AB21</f>
        <v>2286.98</v>
      </c>
      <c r="AC213" s="69"/>
      <c r="AD213" s="69">
        <f>AD53+AD85+AD149+AD181+AD117+AD21</f>
        <v>2336.9</v>
      </c>
      <c r="AE213" s="69"/>
      <c r="AF213" s="69">
        <f>AF53+AF85+AF149+AF181+AF117+AF21</f>
        <v>2348.17</v>
      </c>
      <c r="AG213" s="69"/>
      <c r="AH213" s="69">
        <f>AH53+AH85+AH149+AH181+AH117+AH21</f>
        <v>2410.19</v>
      </c>
      <c r="AI213" s="166"/>
      <c r="AJ213" s="84"/>
    </row>
    <row r="214" spans="2:36" s="18" customFormat="1" ht="13.5" customHeight="1" outlineLevel="3" x14ac:dyDescent="0.2">
      <c r="B214" s="67" t="s">
        <v>65</v>
      </c>
      <c r="C214" s="68"/>
      <c r="D214" s="69">
        <f t="shared" si="15"/>
        <v>0</v>
      </c>
      <c r="E214" s="69">
        <f t="shared" si="15"/>
        <v>0</v>
      </c>
      <c r="F214" s="69">
        <f t="shared" si="15"/>
        <v>0</v>
      </c>
      <c r="G214" s="69">
        <f t="shared" si="15"/>
        <v>0</v>
      </c>
      <c r="H214" s="69">
        <f t="shared" si="15"/>
        <v>0</v>
      </c>
      <c r="I214" s="69">
        <f t="shared" si="15"/>
        <v>0</v>
      </c>
      <c r="J214" s="69">
        <f t="shared" si="15"/>
        <v>0</v>
      </c>
      <c r="K214" s="69">
        <f t="shared" si="15"/>
        <v>0</v>
      </c>
      <c r="L214" s="69">
        <f t="shared" si="15"/>
        <v>0</v>
      </c>
      <c r="M214" s="69">
        <f t="shared" si="15"/>
        <v>0</v>
      </c>
      <c r="N214" s="69">
        <f t="shared" si="15"/>
        <v>0</v>
      </c>
      <c r="O214" s="69">
        <f t="shared" si="15"/>
        <v>0</v>
      </c>
      <c r="P214" s="69">
        <f t="shared" si="15"/>
        <v>0</v>
      </c>
      <c r="Q214" s="69">
        <f t="shared" si="15"/>
        <v>0</v>
      </c>
      <c r="R214" s="69">
        <f t="shared" si="15"/>
        <v>0</v>
      </c>
      <c r="S214" s="69">
        <f t="shared" si="15"/>
        <v>0</v>
      </c>
      <c r="T214" s="69">
        <f t="shared" si="15"/>
        <v>0</v>
      </c>
      <c r="U214" s="69">
        <f t="shared" si="15"/>
        <v>0</v>
      </c>
      <c r="V214" s="69">
        <f>V54+V86+V150+V182+V118+V22</f>
        <v>0</v>
      </c>
      <c r="W214" s="69"/>
      <c r="X214" s="69">
        <f>X54+X86+X150+X182+X118+X22</f>
        <v>0</v>
      </c>
      <c r="Y214" s="69"/>
      <c r="Z214" s="69">
        <f>Z54+Z86+Z150+Z182+Z118+Z22</f>
        <v>0</v>
      </c>
      <c r="AA214" s="69"/>
      <c r="AB214" s="69">
        <f>AB54+AB86+AB150+AB182+AB118+AB22</f>
        <v>0</v>
      </c>
      <c r="AC214" s="69"/>
      <c r="AD214" s="69">
        <f>AD54+AD86+AD150+AD182+AD118+AD22</f>
        <v>37558.949999999997</v>
      </c>
      <c r="AE214" s="69"/>
      <c r="AF214" s="69">
        <f>AF54+AF86+AF150+AF182+AF118+AF22</f>
        <v>38369.910000000003</v>
      </c>
      <c r="AG214" s="69"/>
      <c r="AH214" s="69">
        <f>AH54+AH86+AH150+AH182+AH118+AH22</f>
        <v>40001.120000000003</v>
      </c>
      <c r="AI214" s="166"/>
      <c r="AJ214" s="84"/>
    </row>
    <row r="215" spans="2:36" s="39" customFormat="1" ht="12.75" customHeight="1" outlineLevel="2" x14ac:dyDescent="0.25">
      <c r="B215" s="76" t="s">
        <v>18</v>
      </c>
      <c r="C215" s="122"/>
      <c r="D215" s="78">
        <f>SUM(D211:D214)</f>
        <v>7885</v>
      </c>
      <c r="E215" s="79">
        <f t="shared" ref="E215:K216" si="16">E55+E87+E151+E183+E119</f>
        <v>0</v>
      </c>
      <c r="F215" s="78">
        <f>SUM(F211:F214)</f>
        <v>41668</v>
      </c>
      <c r="G215" s="78">
        <f t="shared" si="16"/>
        <v>0</v>
      </c>
      <c r="H215" s="78">
        <f>SUM(H211:H214)</f>
        <v>57091</v>
      </c>
      <c r="I215" s="78">
        <f t="shared" si="16"/>
        <v>0</v>
      </c>
      <c r="J215" s="78">
        <f>SUM(J211:J214)</f>
        <v>60817</v>
      </c>
      <c r="K215" s="78">
        <f t="shared" si="16"/>
        <v>0</v>
      </c>
      <c r="L215" s="78">
        <f>SUM(L211:L214)</f>
        <v>62640</v>
      </c>
      <c r="M215" s="78"/>
      <c r="N215" s="78">
        <f>SUM(N211:N214)</f>
        <v>85563.61</v>
      </c>
      <c r="O215" s="78">
        <f t="shared" ref="O215:U216" si="17">O55+O87+O151+O183+O119</f>
        <v>0</v>
      </c>
      <c r="P215" s="78">
        <f>SUM(P211:P214)</f>
        <v>88272.849999999991</v>
      </c>
      <c r="Q215" s="78">
        <f t="shared" si="17"/>
        <v>0</v>
      </c>
      <c r="R215" s="78">
        <f>SUM(R211:R214)</f>
        <v>90991.21</v>
      </c>
      <c r="S215" s="78">
        <f t="shared" si="17"/>
        <v>0</v>
      </c>
      <c r="T215" s="78">
        <f>SUM(T211:T214)</f>
        <v>91427.510000000009</v>
      </c>
      <c r="U215" s="78">
        <f t="shared" si="17"/>
        <v>0</v>
      </c>
      <c r="V215" s="78">
        <f>SUM(V211:V214)</f>
        <v>92101.11</v>
      </c>
      <c r="W215" s="123"/>
      <c r="X215" s="78">
        <f>SUM(X211:X214)</f>
        <v>119816.12999999999</v>
      </c>
      <c r="Y215" s="123"/>
      <c r="Z215" s="78">
        <f>SUM(Z211:Z214)</f>
        <v>118880.06</v>
      </c>
      <c r="AA215" s="123"/>
      <c r="AB215" s="78">
        <f>SUM(AB211:AB214)</f>
        <v>119062.37999999999</v>
      </c>
      <c r="AC215" s="123"/>
      <c r="AD215" s="78">
        <f>SUM(AD211:AD214)</f>
        <v>156663.15999999997</v>
      </c>
      <c r="AE215" s="123"/>
      <c r="AF215" s="78">
        <f>SUM(AF211:AF214)</f>
        <v>154257.63</v>
      </c>
      <c r="AG215" s="123"/>
      <c r="AH215" s="78">
        <f>SUM(AH211:AH214)</f>
        <v>155794.73000000001</v>
      </c>
      <c r="AI215" s="166"/>
      <c r="AJ215" s="126"/>
    </row>
    <row r="216" spans="2:36" s="40" customFormat="1" ht="17.25" customHeight="1" outlineLevel="1" x14ac:dyDescent="0.25">
      <c r="B216" s="86" t="s">
        <v>19</v>
      </c>
      <c r="C216" s="127"/>
      <c r="D216" s="128">
        <f>+D210+D215</f>
        <v>3030828</v>
      </c>
      <c r="E216" s="129">
        <f t="shared" si="16"/>
        <v>0</v>
      </c>
      <c r="F216" s="128">
        <f>+F210+F215</f>
        <v>3033840</v>
      </c>
      <c r="G216" s="128">
        <f t="shared" si="16"/>
        <v>0</v>
      </c>
      <c r="H216" s="128">
        <f>+H210+H215</f>
        <v>2980513</v>
      </c>
      <c r="I216" s="128">
        <f t="shared" si="16"/>
        <v>0</v>
      </c>
      <c r="J216" s="128">
        <f>+J210+J215</f>
        <v>2979711.5</v>
      </c>
      <c r="K216" s="128">
        <f t="shared" si="16"/>
        <v>0</v>
      </c>
      <c r="L216" s="128">
        <f>+L210+L215</f>
        <v>2988262.33</v>
      </c>
      <c r="M216" s="128"/>
      <c r="N216" s="128">
        <f>+N210+N215</f>
        <v>2981636.7199999997</v>
      </c>
      <c r="O216" s="128">
        <f t="shared" si="17"/>
        <v>0</v>
      </c>
      <c r="P216" s="128">
        <f>+P210+P215</f>
        <v>2949942.57</v>
      </c>
      <c r="Q216" s="128">
        <f t="shared" si="17"/>
        <v>0</v>
      </c>
      <c r="R216" s="128">
        <f>+R210+R215</f>
        <v>2946353.2099999995</v>
      </c>
      <c r="S216" s="128">
        <f t="shared" si="17"/>
        <v>0</v>
      </c>
      <c r="T216" s="128">
        <f>+T210+T215</f>
        <v>2870178.83</v>
      </c>
      <c r="U216" s="128">
        <f t="shared" si="17"/>
        <v>0</v>
      </c>
      <c r="V216" s="128">
        <f>+V210+V215</f>
        <v>2815552.43</v>
      </c>
      <c r="W216" s="128"/>
      <c r="X216" s="128">
        <f>+X210+X215</f>
        <v>2774738.21</v>
      </c>
      <c r="Y216" s="128"/>
      <c r="Z216" s="128">
        <f>+Z210+Z215</f>
        <v>2736016.8000000003</v>
      </c>
      <c r="AA216" s="128"/>
      <c r="AB216" s="128">
        <f>+AB210+AB215</f>
        <v>2734506.7699999996</v>
      </c>
      <c r="AC216" s="128"/>
      <c r="AD216" s="128">
        <f>+AD210+AD215</f>
        <v>2767197.46</v>
      </c>
      <c r="AE216" s="128"/>
      <c r="AF216" s="128">
        <f>+AF210+AF215</f>
        <v>2774845.2599999993</v>
      </c>
      <c r="AG216" s="128"/>
      <c r="AH216" s="128">
        <f>+AH210+AH215</f>
        <v>2775138.7800000003</v>
      </c>
      <c r="AI216" s="166"/>
      <c r="AJ216" s="130"/>
    </row>
    <row r="217" spans="2:36" s="18" customFormat="1" ht="20.25" customHeight="1" outlineLevel="3" x14ac:dyDescent="0.2">
      <c r="B217" s="67" t="s">
        <v>20</v>
      </c>
      <c r="C217" s="103"/>
      <c r="D217" s="74">
        <f t="shared" ref="D217:U218" si="18">D57+D89+D153+D185+D121+D25</f>
        <v>336618</v>
      </c>
      <c r="E217" s="74">
        <f t="shared" si="18"/>
        <v>0</v>
      </c>
      <c r="F217" s="74">
        <f t="shared" si="18"/>
        <v>337445</v>
      </c>
      <c r="G217" s="74">
        <f t="shared" si="18"/>
        <v>0</v>
      </c>
      <c r="H217" s="74">
        <f t="shared" si="18"/>
        <v>337881</v>
      </c>
      <c r="I217" s="74">
        <f t="shared" si="18"/>
        <v>0</v>
      </c>
      <c r="J217" s="74">
        <f t="shared" si="18"/>
        <v>343195</v>
      </c>
      <c r="K217" s="74">
        <f t="shared" si="18"/>
        <v>0</v>
      </c>
      <c r="L217" s="74">
        <f t="shared" si="18"/>
        <v>339020</v>
      </c>
      <c r="M217" s="74">
        <f t="shared" si="18"/>
        <v>0</v>
      </c>
      <c r="N217" s="74">
        <f t="shared" si="18"/>
        <v>336266</v>
      </c>
      <c r="O217" s="74">
        <f t="shared" si="18"/>
        <v>0</v>
      </c>
      <c r="P217" s="74">
        <f t="shared" si="18"/>
        <v>333492</v>
      </c>
      <c r="Q217" s="74">
        <f t="shared" si="18"/>
        <v>0</v>
      </c>
      <c r="R217" s="74">
        <f t="shared" si="18"/>
        <v>330816</v>
      </c>
      <c r="S217" s="74">
        <f t="shared" si="18"/>
        <v>0</v>
      </c>
      <c r="T217" s="74">
        <f t="shared" si="18"/>
        <v>328786</v>
      </c>
      <c r="U217" s="74">
        <f t="shared" si="18"/>
        <v>0</v>
      </c>
      <c r="V217" s="74">
        <f>V57+V89+V153+V185+V121+V25</f>
        <v>324071</v>
      </c>
      <c r="W217" s="74"/>
      <c r="X217" s="74">
        <f>X57+X89+X153+X185+X121+X25</f>
        <v>324086</v>
      </c>
      <c r="Y217" s="74"/>
      <c r="Z217" s="74">
        <f>Z57+Z89+Z153+Z185+Z121+Z25</f>
        <v>320404</v>
      </c>
      <c r="AA217" s="74"/>
      <c r="AB217" s="74">
        <f>AB57+AB89+AB153+AB185+AB121+AB25</f>
        <v>316717</v>
      </c>
      <c r="AC217" s="74"/>
      <c r="AD217" s="74">
        <f>AD57+AD89+AD153+AD185+AD121+AD25</f>
        <v>313987</v>
      </c>
      <c r="AE217" s="74"/>
      <c r="AF217" s="74">
        <f>AF57+AF89+AF153+AF185+AF121+AF25</f>
        <v>312132</v>
      </c>
      <c r="AG217" s="74"/>
      <c r="AH217" s="74">
        <f>AH57+AH89+AH153+AH185+AH121+AH25</f>
        <v>308765</v>
      </c>
      <c r="AI217" s="166"/>
      <c r="AJ217" s="84"/>
    </row>
    <row r="218" spans="2:36" s="18" customFormat="1" ht="13.5" customHeight="1" outlineLevel="3" x14ac:dyDescent="0.2">
      <c r="B218" s="67" t="s">
        <v>21</v>
      </c>
      <c r="C218" s="103"/>
      <c r="D218" s="74">
        <f t="shared" si="18"/>
        <v>219727</v>
      </c>
      <c r="E218" s="74">
        <f t="shared" si="18"/>
        <v>0</v>
      </c>
      <c r="F218" s="74">
        <f t="shared" si="18"/>
        <v>219171</v>
      </c>
      <c r="G218" s="74">
        <f t="shared" si="18"/>
        <v>0</v>
      </c>
      <c r="H218" s="74">
        <f t="shared" si="18"/>
        <v>225031</v>
      </c>
      <c r="I218" s="74">
        <f t="shared" si="18"/>
        <v>0</v>
      </c>
      <c r="J218" s="74">
        <f t="shared" si="18"/>
        <v>199122</v>
      </c>
      <c r="K218" s="74">
        <f t="shared" si="18"/>
        <v>0</v>
      </c>
      <c r="L218" s="74">
        <f t="shared" si="18"/>
        <v>201638</v>
      </c>
      <c r="M218" s="74">
        <f t="shared" si="18"/>
        <v>0</v>
      </c>
      <c r="N218" s="74">
        <f t="shared" si="18"/>
        <v>200947</v>
      </c>
      <c r="O218" s="74">
        <f t="shared" si="18"/>
        <v>0</v>
      </c>
      <c r="P218" s="74">
        <f t="shared" si="18"/>
        <v>191825</v>
      </c>
      <c r="Q218" s="74">
        <f t="shared" si="18"/>
        <v>0</v>
      </c>
      <c r="R218" s="74">
        <f t="shared" si="18"/>
        <v>191940</v>
      </c>
      <c r="S218" s="74">
        <f t="shared" si="18"/>
        <v>0</v>
      </c>
      <c r="T218" s="74">
        <f t="shared" si="18"/>
        <v>196802</v>
      </c>
      <c r="U218" s="74">
        <f t="shared" si="18"/>
        <v>0</v>
      </c>
      <c r="V218" s="74">
        <f>V58+V90+V154+V186+V122+V26</f>
        <v>194608</v>
      </c>
      <c r="W218" s="74"/>
      <c r="X218" s="74">
        <f>X58+X90+X154+X186+X122+X26</f>
        <v>193328</v>
      </c>
      <c r="Y218" s="74"/>
      <c r="Z218" s="74">
        <f>Z58+Z90+Z154+Z186+Z122+Z26</f>
        <v>187324</v>
      </c>
      <c r="AA218" s="74"/>
      <c r="AB218" s="74">
        <f>AB58+AB90+AB154+AB186+AB122+AB26</f>
        <v>185325</v>
      </c>
      <c r="AC218" s="74"/>
      <c r="AD218" s="74">
        <f>AD58+AD90+AD154+AD186+AD122+AD26</f>
        <v>187388</v>
      </c>
      <c r="AE218" s="74"/>
      <c r="AF218" s="74">
        <f>AF58+AF90+AF154+AF186+AF122+AF26</f>
        <v>181523</v>
      </c>
      <c r="AG218" s="74"/>
      <c r="AH218" s="74">
        <f>AH58+AH90+AH154+AH186+AH122+AH26</f>
        <v>178639</v>
      </c>
      <c r="AI218" s="166"/>
      <c r="AJ218" s="84"/>
    </row>
    <row r="219" spans="2:36" outlineLevel="2" x14ac:dyDescent="0.25">
      <c r="B219" s="76" t="s">
        <v>22</v>
      </c>
      <c r="C219" s="167"/>
      <c r="D219" s="168">
        <f>SUM(D217:D218)</f>
        <v>556345</v>
      </c>
      <c r="E219" s="168"/>
      <c r="F219" s="168">
        <f>SUM(F217:F218)</f>
        <v>556616</v>
      </c>
      <c r="G219" s="168"/>
      <c r="H219" s="168">
        <f>SUM(H217:H218)</f>
        <v>562912</v>
      </c>
      <c r="I219" s="168"/>
      <c r="J219" s="168">
        <f>SUM(J217:J218)</f>
        <v>542317</v>
      </c>
      <c r="K219" s="168"/>
      <c r="L219" s="168">
        <f>SUM(L217:L218)</f>
        <v>540658</v>
      </c>
      <c r="M219" s="168"/>
      <c r="N219" s="168">
        <f>SUM(N217:N218)</f>
        <v>537213</v>
      </c>
      <c r="O219" s="168"/>
      <c r="P219" s="168">
        <f>SUM(P217:P218)</f>
        <v>525317</v>
      </c>
      <c r="Q219" s="168"/>
      <c r="R219" s="168">
        <f>SUM(R217:R218)</f>
        <v>522756</v>
      </c>
      <c r="S219" s="168"/>
      <c r="T219" s="168">
        <f>SUM(T217:T218)</f>
        <v>525588</v>
      </c>
      <c r="U219" s="168"/>
      <c r="V219" s="168">
        <f>SUM(V217:V218)</f>
        <v>518679</v>
      </c>
      <c r="W219" s="168"/>
      <c r="X219" s="168">
        <f>SUM(X217:X218)</f>
        <v>517414</v>
      </c>
      <c r="Y219" s="168"/>
      <c r="Z219" s="168">
        <f>SUM(Z217:Z218)</f>
        <v>507728</v>
      </c>
      <c r="AA219" s="168"/>
      <c r="AB219" s="168">
        <f>SUM(AB217:AB218)</f>
        <v>502042</v>
      </c>
      <c r="AC219" s="168"/>
      <c r="AD219" s="168">
        <f>SUM(AD217:AD218)</f>
        <v>501375</v>
      </c>
      <c r="AE219" s="168"/>
      <c r="AF219" s="168">
        <f>SUM(AF217:AF218)</f>
        <v>493655</v>
      </c>
      <c r="AG219" s="168"/>
      <c r="AH219" s="168">
        <f>SUM(AH217:AH218)</f>
        <v>487404</v>
      </c>
      <c r="AI219" s="166"/>
      <c r="AJ219" s="53"/>
    </row>
    <row r="220" spans="2:36" s="18" customFormat="1" ht="18.75" customHeight="1" outlineLevel="3" x14ac:dyDescent="0.2">
      <c r="B220" s="67" t="s">
        <v>23</v>
      </c>
      <c r="C220" s="103"/>
      <c r="D220" s="74">
        <f t="shared" ref="D220:V225" si="19">D60+D92+D156+D188+D124+D28</f>
        <v>0</v>
      </c>
      <c r="E220" s="74">
        <f t="shared" si="19"/>
        <v>0</v>
      </c>
      <c r="F220" s="74">
        <f t="shared" si="19"/>
        <v>0</v>
      </c>
      <c r="G220" s="74">
        <f t="shared" si="19"/>
        <v>0</v>
      </c>
      <c r="H220" s="74">
        <f t="shared" si="19"/>
        <v>0</v>
      </c>
      <c r="I220" s="74">
        <f t="shared" si="19"/>
        <v>0</v>
      </c>
      <c r="J220" s="74">
        <f t="shared" si="19"/>
        <v>0</v>
      </c>
      <c r="K220" s="74">
        <f t="shared" si="19"/>
        <v>0</v>
      </c>
      <c r="L220" s="74">
        <f t="shared" si="19"/>
        <v>0</v>
      </c>
      <c r="M220" s="74">
        <f t="shared" si="19"/>
        <v>0</v>
      </c>
      <c r="N220" s="74">
        <f t="shared" si="19"/>
        <v>34612</v>
      </c>
      <c r="O220" s="74">
        <f t="shared" si="19"/>
        <v>0</v>
      </c>
      <c r="P220" s="74">
        <f t="shared" si="19"/>
        <v>35124</v>
      </c>
      <c r="Q220" s="74">
        <f t="shared" si="19"/>
        <v>0</v>
      </c>
      <c r="R220" s="74">
        <f t="shared" si="19"/>
        <v>35586.85</v>
      </c>
      <c r="S220" s="74">
        <f t="shared" si="19"/>
        <v>0</v>
      </c>
      <c r="T220" s="74">
        <f t="shared" si="19"/>
        <v>35350.639999999999</v>
      </c>
      <c r="U220" s="74">
        <f t="shared" si="19"/>
        <v>0</v>
      </c>
      <c r="V220" s="74">
        <f t="shared" si="19"/>
        <v>35191.040000000001</v>
      </c>
      <c r="W220" s="74"/>
      <c r="X220" s="74">
        <f t="shared" ref="X220:X225" si="20">X60+X92+X156+X188+X124+X28</f>
        <v>36214.21</v>
      </c>
      <c r="Y220" s="74"/>
      <c r="Z220" s="74">
        <f t="shared" ref="Z220:Z225" si="21">Z60+Z92+Z156+Z188+Z124+Z28</f>
        <v>34507.89</v>
      </c>
      <c r="AA220" s="74"/>
      <c r="AB220" s="74">
        <f t="shared" ref="AB220:AB225" si="22">AB60+AB92+AB156+AB188+AB124+AB28</f>
        <v>35037.83</v>
      </c>
      <c r="AC220" s="74"/>
      <c r="AD220" s="74">
        <f t="shared" ref="AD220:AH220" si="23">AD60+AD92+AD156+AD188+AD124+AD28</f>
        <v>35198.33</v>
      </c>
      <c r="AE220" s="74"/>
      <c r="AF220" s="74">
        <f t="shared" ref="AF220" si="24">AF60+AF92+AF156+AF188+AF124+AF28</f>
        <v>34474.68</v>
      </c>
      <c r="AG220" s="74"/>
      <c r="AH220" s="74">
        <f t="shared" si="23"/>
        <v>34883.29</v>
      </c>
      <c r="AI220" s="166"/>
      <c r="AJ220" s="84"/>
    </row>
    <row r="221" spans="2:36" s="18" customFormat="1" ht="13.5" customHeight="1" outlineLevel="3" x14ac:dyDescent="0.2">
      <c r="B221" s="67" t="s">
        <v>24</v>
      </c>
      <c r="C221" s="103"/>
      <c r="D221" s="74">
        <f t="shared" si="19"/>
        <v>9961</v>
      </c>
      <c r="E221" s="74">
        <f t="shared" si="19"/>
        <v>0</v>
      </c>
      <c r="F221" s="74">
        <f t="shared" si="19"/>
        <v>10514</v>
      </c>
      <c r="G221" s="74">
        <f t="shared" si="19"/>
        <v>0</v>
      </c>
      <c r="H221" s="74">
        <f t="shared" si="19"/>
        <v>10434</v>
      </c>
      <c r="I221" s="74">
        <f t="shared" si="19"/>
        <v>0</v>
      </c>
      <c r="J221" s="74">
        <f t="shared" si="19"/>
        <v>10768</v>
      </c>
      <c r="K221" s="74">
        <f t="shared" si="19"/>
        <v>0</v>
      </c>
      <c r="L221" s="74">
        <f t="shared" si="19"/>
        <v>10627</v>
      </c>
      <c r="M221" s="74">
        <f t="shared" si="19"/>
        <v>0</v>
      </c>
      <c r="N221" s="74">
        <f t="shared" si="19"/>
        <v>10428</v>
      </c>
      <c r="O221" s="74">
        <f t="shared" si="19"/>
        <v>0</v>
      </c>
      <c r="P221" s="74">
        <f t="shared" si="19"/>
        <v>10279</v>
      </c>
      <c r="Q221" s="74">
        <f t="shared" si="19"/>
        <v>0</v>
      </c>
      <c r="R221" s="74">
        <f t="shared" si="19"/>
        <v>10410</v>
      </c>
      <c r="S221" s="74">
        <f t="shared" si="19"/>
        <v>0</v>
      </c>
      <c r="T221" s="74">
        <f t="shared" si="19"/>
        <v>10486</v>
      </c>
      <c r="U221" s="74">
        <f t="shared" si="19"/>
        <v>0</v>
      </c>
      <c r="V221" s="74">
        <f t="shared" si="19"/>
        <v>10195</v>
      </c>
      <c r="W221" s="74"/>
      <c r="X221" s="74">
        <f t="shared" si="20"/>
        <v>10136</v>
      </c>
      <c r="Y221" s="74"/>
      <c r="Z221" s="74">
        <f t="shared" si="21"/>
        <v>10308</v>
      </c>
      <c r="AA221" s="74"/>
      <c r="AB221" s="74">
        <f t="shared" si="22"/>
        <v>10425</v>
      </c>
      <c r="AC221" s="74"/>
      <c r="AD221" s="74">
        <f>AD61+AD93+AD157+AD189+AD125+AD29</f>
        <v>10588</v>
      </c>
      <c r="AE221" s="74"/>
      <c r="AF221" s="74">
        <f>AF61+AF93+AF157+AF189+AF125+AF29</f>
        <v>10270</v>
      </c>
      <c r="AG221" s="74"/>
      <c r="AH221" s="74">
        <f>AH61+AH93+AH157+AH189+AH125+AH29</f>
        <v>10299</v>
      </c>
      <c r="AI221" s="166"/>
      <c r="AJ221" s="84"/>
    </row>
    <row r="222" spans="2:36" s="18" customFormat="1" ht="13.5" customHeight="1" outlineLevel="3" x14ac:dyDescent="0.2">
      <c r="B222" s="67" t="s">
        <v>66</v>
      </c>
      <c r="C222" s="103"/>
      <c r="D222" s="74">
        <f t="shared" si="19"/>
        <v>2589</v>
      </c>
      <c r="E222" s="74">
        <f t="shared" si="19"/>
        <v>0</v>
      </c>
      <c r="F222" s="74">
        <f t="shared" si="19"/>
        <v>2574</v>
      </c>
      <c r="G222" s="74">
        <f t="shared" si="19"/>
        <v>0</v>
      </c>
      <c r="H222" s="74">
        <f t="shared" si="19"/>
        <v>2571</v>
      </c>
      <c r="I222" s="74">
        <f t="shared" si="19"/>
        <v>0</v>
      </c>
      <c r="J222" s="74">
        <f t="shared" si="19"/>
        <v>1014</v>
      </c>
      <c r="K222" s="74">
        <f t="shared" si="19"/>
        <v>0</v>
      </c>
      <c r="L222" s="74">
        <f t="shared" si="19"/>
        <v>996</v>
      </c>
      <c r="M222" s="74">
        <f t="shared" si="19"/>
        <v>0</v>
      </c>
      <c r="N222" s="74">
        <f t="shared" si="19"/>
        <v>983</v>
      </c>
      <c r="O222" s="74">
        <f t="shared" si="19"/>
        <v>0</v>
      </c>
      <c r="P222" s="74">
        <f t="shared" si="19"/>
        <v>970</v>
      </c>
      <c r="Q222" s="74">
        <f t="shared" si="19"/>
        <v>0</v>
      </c>
      <c r="R222" s="74">
        <f t="shared" si="19"/>
        <v>935</v>
      </c>
      <c r="S222" s="74">
        <f t="shared" si="19"/>
        <v>0</v>
      </c>
      <c r="T222" s="74">
        <f t="shared" si="19"/>
        <v>919</v>
      </c>
      <c r="U222" s="74">
        <f t="shared" si="19"/>
        <v>0</v>
      </c>
      <c r="V222" s="74">
        <f t="shared" si="19"/>
        <v>909</v>
      </c>
      <c r="W222" s="74"/>
      <c r="X222" s="74">
        <f t="shared" si="20"/>
        <v>919</v>
      </c>
      <c r="Y222" s="74"/>
      <c r="Z222" s="74">
        <f t="shared" si="21"/>
        <v>923</v>
      </c>
      <c r="AA222" s="74"/>
      <c r="AB222" s="74">
        <f t="shared" si="22"/>
        <v>910</v>
      </c>
      <c r="AC222" s="74"/>
      <c r="AD222" s="74">
        <f t="shared" ref="AD222:AH225" si="25">AD62+AD94+AD158+AD190+AD126+AD30</f>
        <v>933</v>
      </c>
      <c r="AE222" s="74"/>
      <c r="AF222" s="74">
        <f t="shared" ref="AF222:AF225" si="26">AF62+AF94+AF158+AF190+AF126+AF30</f>
        <v>917</v>
      </c>
      <c r="AG222" s="74"/>
      <c r="AH222" s="74">
        <f t="shared" si="25"/>
        <v>958</v>
      </c>
      <c r="AI222" s="166"/>
      <c r="AJ222" s="84"/>
    </row>
    <row r="223" spans="2:36" s="18" customFormat="1" ht="13.5" customHeight="1" outlineLevel="3" x14ac:dyDescent="0.2">
      <c r="B223" s="67" t="s">
        <v>67</v>
      </c>
      <c r="C223" s="103"/>
      <c r="D223" s="74">
        <f t="shared" si="19"/>
        <v>0</v>
      </c>
      <c r="E223" s="74">
        <f t="shared" si="19"/>
        <v>0</v>
      </c>
      <c r="F223" s="74">
        <f t="shared" si="19"/>
        <v>0</v>
      </c>
      <c r="G223" s="74">
        <f t="shared" si="19"/>
        <v>0</v>
      </c>
      <c r="H223" s="74">
        <f t="shared" si="19"/>
        <v>0</v>
      </c>
      <c r="I223" s="74">
        <f t="shared" si="19"/>
        <v>0</v>
      </c>
      <c r="J223" s="74">
        <f t="shared" si="19"/>
        <v>1518</v>
      </c>
      <c r="K223" s="74">
        <f t="shared" si="19"/>
        <v>0</v>
      </c>
      <c r="L223" s="74">
        <f t="shared" si="19"/>
        <v>1551</v>
      </c>
      <c r="M223" s="74">
        <f t="shared" si="19"/>
        <v>0</v>
      </c>
      <c r="N223" s="74">
        <f t="shared" si="19"/>
        <v>1561</v>
      </c>
      <c r="O223" s="74">
        <f t="shared" si="19"/>
        <v>0</v>
      </c>
      <c r="P223" s="74">
        <f t="shared" si="19"/>
        <v>1510</v>
      </c>
      <c r="Q223" s="74">
        <f t="shared" si="19"/>
        <v>0</v>
      </c>
      <c r="R223" s="74">
        <f t="shared" si="19"/>
        <v>1478</v>
      </c>
      <c r="S223" s="74">
        <f t="shared" si="19"/>
        <v>0</v>
      </c>
      <c r="T223" s="74">
        <f t="shared" si="19"/>
        <v>1415</v>
      </c>
      <c r="U223" s="74">
        <f t="shared" si="19"/>
        <v>0</v>
      </c>
      <c r="V223" s="74">
        <f t="shared" si="19"/>
        <v>1403</v>
      </c>
      <c r="W223" s="74"/>
      <c r="X223" s="74">
        <f t="shared" si="20"/>
        <v>1356</v>
      </c>
      <c r="Y223" s="74"/>
      <c r="Z223" s="74">
        <f t="shared" si="21"/>
        <v>1315</v>
      </c>
      <c r="AA223" s="74"/>
      <c r="AB223" s="74">
        <f t="shared" si="22"/>
        <v>1277</v>
      </c>
      <c r="AC223" s="74"/>
      <c r="AD223" s="74">
        <f t="shared" si="25"/>
        <v>1232</v>
      </c>
      <c r="AE223" s="74"/>
      <c r="AF223" s="74">
        <f t="shared" si="26"/>
        <v>1197</v>
      </c>
      <c r="AG223" s="74"/>
      <c r="AH223" s="74">
        <f t="shared" si="25"/>
        <v>1213</v>
      </c>
      <c r="AI223" s="166"/>
      <c r="AJ223" s="84"/>
    </row>
    <row r="224" spans="2:36" s="18" customFormat="1" ht="13.5" customHeight="1" outlineLevel="3" x14ac:dyDescent="0.2">
      <c r="B224" s="67" t="s">
        <v>68</v>
      </c>
      <c r="C224" s="103"/>
      <c r="D224" s="74">
        <f t="shared" si="19"/>
        <v>0</v>
      </c>
      <c r="E224" s="74">
        <f t="shared" si="19"/>
        <v>0</v>
      </c>
      <c r="F224" s="74">
        <f t="shared" si="19"/>
        <v>0</v>
      </c>
      <c r="G224" s="74">
        <f t="shared" si="19"/>
        <v>0</v>
      </c>
      <c r="H224" s="74">
        <f t="shared" si="19"/>
        <v>0</v>
      </c>
      <c r="I224" s="74">
        <f t="shared" si="19"/>
        <v>0</v>
      </c>
      <c r="J224" s="74">
        <f t="shared" si="19"/>
        <v>0</v>
      </c>
      <c r="K224" s="74">
        <f t="shared" si="19"/>
        <v>0</v>
      </c>
      <c r="L224" s="74">
        <f t="shared" si="19"/>
        <v>0</v>
      </c>
      <c r="M224" s="74">
        <f t="shared" si="19"/>
        <v>0</v>
      </c>
      <c r="N224" s="74">
        <f t="shared" si="19"/>
        <v>506</v>
      </c>
      <c r="O224" s="74">
        <f t="shared" si="19"/>
        <v>0</v>
      </c>
      <c r="P224" s="74">
        <f t="shared" si="19"/>
        <v>494</v>
      </c>
      <c r="Q224" s="74">
        <f t="shared" si="19"/>
        <v>0</v>
      </c>
      <c r="R224" s="74">
        <f t="shared" si="19"/>
        <v>473</v>
      </c>
      <c r="S224" s="74">
        <f t="shared" si="19"/>
        <v>0</v>
      </c>
      <c r="T224" s="74">
        <f t="shared" si="19"/>
        <v>456</v>
      </c>
      <c r="U224" s="74">
        <f t="shared" si="19"/>
        <v>0</v>
      </c>
      <c r="V224" s="74">
        <f t="shared" si="19"/>
        <v>432</v>
      </c>
      <c r="W224" s="74"/>
      <c r="X224" s="74">
        <f t="shared" si="20"/>
        <v>397</v>
      </c>
      <c r="Y224" s="74"/>
      <c r="Z224" s="74">
        <f t="shared" si="21"/>
        <v>370</v>
      </c>
      <c r="AA224" s="74"/>
      <c r="AB224" s="74">
        <f t="shared" si="22"/>
        <v>356</v>
      </c>
      <c r="AC224" s="74"/>
      <c r="AD224" s="74">
        <f t="shared" si="25"/>
        <v>349</v>
      </c>
      <c r="AE224" s="74"/>
      <c r="AF224" s="74">
        <f t="shared" si="26"/>
        <v>335</v>
      </c>
      <c r="AG224" s="74"/>
      <c r="AH224" s="74">
        <f t="shared" si="25"/>
        <v>321</v>
      </c>
      <c r="AI224" s="166"/>
      <c r="AJ224" s="84"/>
    </row>
    <row r="225" spans="2:49" s="18" customFormat="1" ht="13.5" customHeight="1" outlineLevel="3" x14ac:dyDescent="0.2">
      <c r="B225" s="67" t="s">
        <v>69</v>
      </c>
      <c r="C225" s="103"/>
      <c r="D225" s="74">
        <f t="shared" si="19"/>
        <v>53975</v>
      </c>
      <c r="E225" s="74">
        <f t="shared" si="19"/>
        <v>0</v>
      </c>
      <c r="F225" s="74">
        <f t="shared" si="19"/>
        <v>56372</v>
      </c>
      <c r="G225" s="74">
        <f t="shared" si="19"/>
        <v>0</v>
      </c>
      <c r="H225" s="74">
        <f t="shared" si="19"/>
        <v>55206</v>
      </c>
      <c r="I225" s="74">
        <f t="shared" si="19"/>
        <v>0</v>
      </c>
      <c r="J225" s="74">
        <f t="shared" si="19"/>
        <v>55872</v>
      </c>
      <c r="K225" s="74">
        <f t="shared" si="19"/>
        <v>0</v>
      </c>
      <c r="L225" s="74">
        <f t="shared" si="19"/>
        <v>58775</v>
      </c>
      <c r="M225" s="74">
        <f t="shared" si="19"/>
        <v>0</v>
      </c>
      <c r="N225" s="74">
        <f t="shared" si="19"/>
        <v>60197</v>
      </c>
      <c r="O225" s="74">
        <f t="shared" si="19"/>
        <v>0</v>
      </c>
      <c r="P225" s="74">
        <f t="shared" si="19"/>
        <v>59921</v>
      </c>
      <c r="Q225" s="74">
        <f t="shared" si="19"/>
        <v>0</v>
      </c>
      <c r="R225" s="74">
        <f t="shared" si="19"/>
        <v>60952</v>
      </c>
      <c r="S225" s="74">
        <f t="shared" si="19"/>
        <v>0</v>
      </c>
      <c r="T225" s="74">
        <f t="shared" si="19"/>
        <v>58832</v>
      </c>
      <c r="U225" s="74">
        <f t="shared" si="19"/>
        <v>0</v>
      </c>
      <c r="V225" s="74">
        <f t="shared" si="19"/>
        <v>55541</v>
      </c>
      <c r="W225" s="74"/>
      <c r="X225" s="74">
        <f t="shared" si="20"/>
        <v>54198</v>
      </c>
      <c r="Y225" s="74"/>
      <c r="Z225" s="74">
        <f t="shared" si="21"/>
        <v>52710</v>
      </c>
      <c r="AA225" s="74"/>
      <c r="AB225" s="74">
        <f t="shared" si="22"/>
        <v>51245</v>
      </c>
      <c r="AC225" s="74"/>
      <c r="AD225" s="74">
        <f t="shared" si="25"/>
        <v>49566</v>
      </c>
      <c r="AE225" s="74"/>
      <c r="AF225" s="74">
        <f t="shared" si="26"/>
        <v>47966</v>
      </c>
      <c r="AG225" s="74"/>
      <c r="AH225" s="74">
        <f t="shared" si="25"/>
        <v>46474</v>
      </c>
      <c r="AI225" s="166"/>
      <c r="AJ225" s="84"/>
    </row>
    <row r="226" spans="2:49" ht="12.75" customHeight="1" outlineLevel="2" x14ac:dyDescent="0.25">
      <c r="B226" s="76" t="s">
        <v>25</v>
      </c>
      <c r="C226" s="167"/>
      <c r="D226" s="168">
        <f>SUM(D220:D225)</f>
        <v>66525</v>
      </c>
      <c r="E226" s="169">
        <f t="shared" ref="E226:K227" si="27">E66+E98+E162+E194+E130</f>
        <v>0</v>
      </c>
      <c r="F226" s="168">
        <f>SUM(F220:F225)</f>
        <v>69460</v>
      </c>
      <c r="G226" s="168">
        <f t="shared" si="27"/>
        <v>0</v>
      </c>
      <c r="H226" s="168">
        <f>SUM(H220:H225)</f>
        <v>68211</v>
      </c>
      <c r="I226" s="168">
        <f t="shared" si="27"/>
        <v>0</v>
      </c>
      <c r="J226" s="168">
        <f>SUM(J220:J225)</f>
        <v>69172</v>
      </c>
      <c r="K226" s="168">
        <f t="shared" si="27"/>
        <v>0</v>
      </c>
      <c r="L226" s="168">
        <f>SUM(L220:L225)</f>
        <v>71949</v>
      </c>
      <c r="M226" s="168"/>
      <c r="N226" s="168">
        <f>SUM(N220:N225)</f>
        <v>108287</v>
      </c>
      <c r="O226" s="168"/>
      <c r="P226" s="168">
        <f>SUM(P220:P225)</f>
        <v>108298</v>
      </c>
      <c r="Q226" s="168"/>
      <c r="R226" s="168">
        <f>SUM(R220:R225)</f>
        <v>109834.85</v>
      </c>
      <c r="S226" s="168"/>
      <c r="T226" s="168">
        <f>SUM(T220:T225)</f>
        <v>107458.64</v>
      </c>
      <c r="U226" s="168"/>
      <c r="V226" s="168">
        <f>SUM(V220:V225)</f>
        <v>103671.04000000001</v>
      </c>
      <c r="W226" s="170"/>
      <c r="X226" s="168">
        <f>SUM(X220:X225)</f>
        <v>103220.20999999999</v>
      </c>
      <c r="Y226" s="170"/>
      <c r="Z226" s="168">
        <f>SUM(Z220:Z225)</f>
        <v>100133.89</v>
      </c>
      <c r="AA226" s="170"/>
      <c r="AB226" s="168">
        <f>SUM(AB220:AB225)</f>
        <v>99250.83</v>
      </c>
      <c r="AC226" s="170"/>
      <c r="AD226" s="168">
        <f>SUM(AD220:AD225)</f>
        <v>97866.33</v>
      </c>
      <c r="AE226" s="170"/>
      <c r="AF226" s="168">
        <f>SUM(AF220:AF225)</f>
        <v>95159.679999999993</v>
      </c>
      <c r="AG226" s="170"/>
      <c r="AH226" s="168">
        <f>SUM(AH220:AH225)</f>
        <v>94148.290000000008</v>
      </c>
      <c r="AI226" s="166"/>
      <c r="AJ226" s="53"/>
    </row>
    <row r="227" spans="2:49" s="41" customFormat="1" ht="17.25" customHeight="1" outlineLevel="1" x14ac:dyDescent="0.3">
      <c r="B227" s="86" t="s">
        <v>26</v>
      </c>
      <c r="C227" s="127"/>
      <c r="D227" s="128">
        <f>+D226+D219</f>
        <v>622870</v>
      </c>
      <c r="E227" s="129">
        <f t="shared" si="27"/>
        <v>0</v>
      </c>
      <c r="F227" s="128">
        <f>+F226+F219</f>
        <v>626076</v>
      </c>
      <c r="G227" s="128">
        <f t="shared" si="27"/>
        <v>0</v>
      </c>
      <c r="H227" s="128">
        <f>+H226+H219</f>
        <v>631123</v>
      </c>
      <c r="I227" s="128">
        <f t="shared" si="27"/>
        <v>0</v>
      </c>
      <c r="J227" s="128">
        <f>+J226+J219</f>
        <v>611489</v>
      </c>
      <c r="K227" s="128">
        <f t="shared" si="27"/>
        <v>0</v>
      </c>
      <c r="L227" s="128">
        <f>+L226+L219</f>
        <v>612607</v>
      </c>
      <c r="M227" s="128"/>
      <c r="N227" s="128">
        <f>+N226+N219</f>
        <v>645500</v>
      </c>
      <c r="O227" s="128"/>
      <c r="P227" s="128">
        <f>+P226+P219</f>
        <v>633615</v>
      </c>
      <c r="Q227" s="128"/>
      <c r="R227" s="128">
        <f>+R226+R219</f>
        <v>632590.85</v>
      </c>
      <c r="S227" s="128"/>
      <c r="T227" s="128">
        <f>+T226+T219</f>
        <v>633046.64</v>
      </c>
      <c r="U227" s="128"/>
      <c r="V227" s="128">
        <f>+V226+V219</f>
        <v>622350.04</v>
      </c>
      <c r="W227" s="128"/>
      <c r="X227" s="128">
        <f>+X226+X219</f>
        <v>620634.21</v>
      </c>
      <c r="Y227" s="128"/>
      <c r="Z227" s="128">
        <f>+Z226+Z219</f>
        <v>607861.89</v>
      </c>
      <c r="AA227" s="128"/>
      <c r="AB227" s="128">
        <f>+AB226+AB219</f>
        <v>601292.82999999996</v>
      </c>
      <c r="AC227" s="128"/>
      <c r="AD227" s="128">
        <f>+AD226+AD219</f>
        <v>599241.32999999996</v>
      </c>
      <c r="AE227" s="128"/>
      <c r="AF227" s="128">
        <f>+AF226+AF219</f>
        <v>588814.67999999993</v>
      </c>
      <c r="AG227" s="128"/>
      <c r="AH227" s="128">
        <f>+AH226+AH219</f>
        <v>581552.29</v>
      </c>
      <c r="AI227" s="166"/>
      <c r="AJ227" s="132"/>
    </row>
    <row r="228" spans="2:49" s="42" customFormat="1" ht="26.25" customHeight="1" x14ac:dyDescent="0.3">
      <c r="B228" s="166" t="s">
        <v>46</v>
      </c>
      <c r="C228" s="171"/>
      <c r="D228" s="172">
        <f>+D227+D216</f>
        <v>3653698</v>
      </c>
      <c r="E228" s="173"/>
      <c r="F228" s="172">
        <f>+F227+F216</f>
        <v>3659916</v>
      </c>
      <c r="G228" s="172"/>
      <c r="H228" s="172">
        <f>+H227+H216</f>
        <v>3611636</v>
      </c>
      <c r="I228" s="172"/>
      <c r="J228" s="172">
        <f>+J227+J216</f>
        <v>3591200.5</v>
      </c>
      <c r="K228" s="172"/>
      <c r="L228" s="172">
        <f>+L227+L216</f>
        <v>3600869.33</v>
      </c>
      <c r="M228" s="172"/>
      <c r="N228" s="172">
        <f>+N227+N216</f>
        <v>3627136.7199999997</v>
      </c>
      <c r="O228" s="172"/>
      <c r="P228" s="172">
        <f>+P227+P216</f>
        <v>3583557.57</v>
      </c>
      <c r="Q228" s="172"/>
      <c r="R228" s="172">
        <f>+R227+R216</f>
        <v>3578944.0599999996</v>
      </c>
      <c r="S228" s="172"/>
      <c r="T228" s="172">
        <f>+T227+T216</f>
        <v>3503225.47</v>
      </c>
      <c r="U228" s="172"/>
      <c r="V228" s="172">
        <f>+V227+V216</f>
        <v>3437902.47</v>
      </c>
      <c r="W228" s="172"/>
      <c r="X228" s="172">
        <f>+X227+X216</f>
        <v>3395372.42</v>
      </c>
      <c r="Y228" s="172"/>
      <c r="Z228" s="172">
        <f>+Z227+Z216</f>
        <v>3343878.6900000004</v>
      </c>
      <c r="AA228" s="172"/>
      <c r="AB228" s="172">
        <f>+AB227+AB216</f>
        <v>3335799.5999999996</v>
      </c>
      <c r="AC228" s="172"/>
      <c r="AD228" s="172">
        <f>+AD227+AD216</f>
        <v>3366438.79</v>
      </c>
      <c r="AE228" s="172"/>
      <c r="AF228" s="172">
        <f>+AF227+AF216</f>
        <v>3363659.9399999995</v>
      </c>
      <c r="AG228" s="172"/>
      <c r="AH228" s="172">
        <f>+AH227+AH216</f>
        <v>3356691.0700000003</v>
      </c>
      <c r="AI228" s="174"/>
      <c r="AJ228" s="35"/>
    </row>
    <row r="229" spans="2:49" s="42" customFormat="1" ht="2.25" customHeight="1" x14ac:dyDescent="0.3">
      <c r="B229" s="117"/>
      <c r="C229" s="118"/>
      <c r="D229" s="119"/>
      <c r="E229" s="120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75"/>
    </row>
    <row r="230" spans="2:49" ht="12" customHeight="1" x14ac:dyDescent="0.25">
      <c r="E230" s="48"/>
      <c r="Y230" s="48"/>
      <c r="AA230" s="48"/>
      <c r="AC230" s="48"/>
      <c r="AE230" s="48"/>
      <c r="AG230" s="48"/>
      <c r="AI230" s="177"/>
      <c r="AJ230" s="75"/>
    </row>
    <row r="231" spans="2:49" x14ac:dyDescent="0.25">
      <c r="B231" s="84" t="s">
        <v>81</v>
      </c>
      <c r="AJ231" s="53"/>
    </row>
    <row r="232" spans="2:49" s="4" customFormat="1" ht="17.25" customHeight="1" x14ac:dyDescent="0.25">
      <c r="B232" s="178" t="s">
        <v>47</v>
      </c>
      <c r="C232" s="179"/>
      <c r="D232" s="180"/>
      <c r="E232" s="181"/>
      <c r="F232" s="180"/>
      <c r="G232" s="180"/>
      <c r="H232" s="180"/>
      <c r="I232" s="180"/>
      <c r="J232" s="180"/>
      <c r="K232" s="180"/>
      <c r="L232" s="180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3"/>
      <c r="Z232" s="182"/>
      <c r="AA232" s="183"/>
      <c r="AB232" s="182"/>
      <c r="AC232" s="183"/>
      <c r="AD232" s="182"/>
      <c r="AE232" s="183"/>
      <c r="AF232" s="182"/>
      <c r="AG232" s="183"/>
      <c r="AH232" s="182"/>
      <c r="AI232" s="182"/>
      <c r="AJ232" s="176"/>
    </row>
    <row r="233" spans="2:49" s="4" customFormat="1" ht="15" customHeight="1" x14ac:dyDescent="0.25">
      <c r="B233" s="195" t="s">
        <v>48</v>
      </c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  <c r="S233" s="195"/>
      <c r="T233" s="195"/>
      <c r="U233" s="195"/>
      <c r="V233" s="195"/>
      <c r="W233" s="195"/>
      <c r="X233" s="195"/>
      <c r="Y233" s="195"/>
      <c r="Z233" s="195"/>
      <c r="AA233" s="195"/>
      <c r="AB233" s="195"/>
      <c r="AC233" s="195"/>
      <c r="AD233" s="195"/>
      <c r="AE233" s="45"/>
      <c r="AF233" s="45"/>
      <c r="AG233" s="45"/>
      <c r="AH233" s="45"/>
      <c r="AI233" s="184"/>
      <c r="AJ233" s="184"/>
      <c r="AK233" s="43"/>
      <c r="AL233" s="43"/>
      <c r="AM233" s="43"/>
      <c r="AN233" s="43"/>
      <c r="AO233" s="43"/>
      <c r="AP233" s="43"/>
      <c r="AQ233" s="43"/>
      <c r="AR233" s="43"/>
      <c r="AS233" s="43"/>
      <c r="AT233" s="44"/>
      <c r="AU233" s="44"/>
      <c r="AV233" s="44"/>
      <c r="AW233" s="44"/>
    </row>
    <row r="234" spans="2:49" s="4" customFormat="1" ht="27" customHeight="1" x14ac:dyDescent="0.25">
      <c r="B234" s="195" t="s">
        <v>49</v>
      </c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84"/>
      <c r="AJ234" s="184"/>
      <c r="AK234" s="43"/>
      <c r="AL234" s="43"/>
      <c r="AM234" s="43"/>
      <c r="AN234" s="43"/>
      <c r="AO234" s="43"/>
      <c r="AP234" s="43"/>
      <c r="AQ234" s="43"/>
      <c r="AR234" s="43"/>
      <c r="AS234" s="43"/>
      <c r="AT234" s="44"/>
      <c r="AU234" s="44"/>
      <c r="AV234" s="44"/>
      <c r="AW234" s="44"/>
    </row>
    <row r="235" spans="2:49" s="4" customFormat="1" ht="27" customHeight="1" x14ac:dyDescent="0.25">
      <c r="B235" s="195" t="s">
        <v>50</v>
      </c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  <c r="R235" s="195"/>
      <c r="S235" s="195"/>
      <c r="T235" s="195"/>
      <c r="U235" s="195"/>
      <c r="V235" s="195"/>
      <c r="W235" s="195"/>
      <c r="X235" s="195"/>
      <c r="Y235" s="195"/>
      <c r="Z235" s="195"/>
      <c r="AA235" s="195"/>
      <c r="AB235" s="195"/>
      <c r="AC235" s="195"/>
      <c r="AD235" s="195"/>
      <c r="AE235" s="195"/>
      <c r="AF235" s="195"/>
      <c r="AG235" s="195"/>
      <c r="AH235" s="195"/>
      <c r="AI235" s="184"/>
      <c r="AJ235" s="184"/>
      <c r="AK235" s="43"/>
      <c r="AL235" s="43"/>
      <c r="AM235" s="43"/>
      <c r="AN235" s="43"/>
      <c r="AO235" s="43"/>
      <c r="AP235" s="43"/>
      <c r="AQ235" s="43"/>
      <c r="AR235" s="43"/>
      <c r="AS235" s="43"/>
      <c r="AT235" s="44"/>
      <c r="AU235" s="44"/>
      <c r="AV235" s="44"/>
      <c r="AW235" s="44"/>
    </row>
    <row r="236" spans="2:49" s="4" customFormat="1" ht="15" customHeight="1" x14ac:dyDescent="0.25">
      <c r="B236" s="197" t="s">
        <v>51</v>
      </c>
      <c r="C236" s="197"/>
      <c r="D236" s="197"/>
      <c r="E236" s="197"/>
      <c r="F236" s="197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85"/>
      <c r="AD236" s="176"/>
      <c r="AE236" s="185"/>
      <c r="AF236" s="176"/>
      <c r="AG236" s="185"/>
      <c r="AH236" s="176"/>
      <c r="AI236" s="185"/>
      <c r="AJ236" s="176"/>
    </row>
    <row r="237" spans="2:49" s="4" customFormat="1" ht="15" customHeight="1" x14ac:dyDescent="0.25">
      <c r="B237" s="195" t="s">
        <v>52</v>
      </c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  <c r="AB237" s="195"/>
      <c r="AC237" s="186"/>
      <c r="AD237" s="176"/>
      <c r="AE237" s="186"/>
      <c r="AF237" s="176"/>
      <c r="AG237" s="186"/>
      <c r="AH237" s="176"/>
      <c r="AI237" s="186"/>
      <c r="AJ237" s="176"/>
    </row>
    <row r="238" spans="2:49" s="4" customFormat="1" ht="27" customHeight="1" x14ac:dyDescent="0.25">
      <c r="B238" s="198" t="s">
        <v>53</v>
      </c>
      <c r="C238" s="198"/>
      <c r="D238" s="198"/>
      <c r="E238" s="198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  <c r="P238" s="198"/>
      <c r="Q238" s="198"/>
      <c r="R238" s="198"/>
      <c r="S238" s="198"/>
      <c r="T238" s="198"/>
      <c r="U238" s="198"/>
      <c r="V238" s="198"/>
      <c r="W238" s="198"/>
      <c r="X238" s="198"/>
      <c r="Y238" s="198"/>
      <c r="Z238" s="198"/>
      <c r="AA238" s="198"/>
      <c r="AB238" s="198"/>
      <c r="AC238" s="198"/>
      <c r="AD238" s="198"/>
      <c r="AE238" s="198"/>
      <c r="AF238" s="198"/>
      <c r="AG238" s="198"/>
      <c r="AH238" s="198"/>
      <c r="AI238" s="186"/>
      <c r="AJ238" s="176"/>
    </row>
    <row r="239" spans="2:49" s="4" customFormat="1" ht="27" customHeight="1" x14ac:dyDescent="0.25">
      <c r="B239" s="197" t="s">
        <v>54</v>
      </c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85"/>
      <c r="AJ239" s="176"/>
    </row>
    <row r="240" spans="2:49" s="4" customFormat="1" ht="15" customHeight="1" x14ac:dyDescent="0.25">
      <c r="B240" s="195" t="s">
        <v>55</v>
      </c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  <c r="AB240" s="195"/>
      <c r="AC240" s="187"/>
      <c r="AD240" s="176"/>
      <c r="AE240" s="187"/>
      <c r="AF240" s="176"/>
      <c r="AG240" s="187"/>
      <c r="AH240" s="176"/>
      <c r="AI240" s="187"/>
      <c r="AJ240" s="176"/>
    </row>
    <row r="241" spans="2:36" s="4" customFormat="1" ht="15" customHeight="1" x14ac:dyDescent="0.25">
      <c r="B241" s="199" t="s">
        <v>56</v>
      </c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  <c r="T241" s="199"/>
      <c r="U241" s="199"/>
      <c r="V241" s="199"/>
      <c r="W241" s="199"/>
      <c r="X241" s="199"/>
      <c r="Y241" s="199"/>
      <c r="Z241" s="199"/>
      <c r="AA241" s="199"/>
      <c r="AB241" s="199"/>
      <c r="AC241" s="188"/>
      <c r="AD241" s="176"/>
      <c r="AE241" s="188"/>
      <c r="AF241" s="176"/>
      <c r="AG241" s="188"/>
      <c r="AH241" s="176"/>
      <c r="AI241" s="188"/>
      <c r="AJ241" s="176"/>
    </row>
    <row r="242" spans="2:36" s="4" customFormat="1" ht="15" customHeight="1" x14ac:dyDescent="0.25">
      <c r="B242" s="195" t="s">
        <v>57</v>
      </c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  <c r="R242" s="195"/>
      <c r="S242" s="195"/>
      <c r="T242" s="195"/>
      <c r="U242" s="195"/>
      <c r="V242" s="195"/>
      <c r="W242" s="195"/>
      <c r="X242" s="195"/>
      <c r="Y242" s="195"/>
      <c r="Z242" s="195"/>
      <c r="AA242" s="195"/>
      <c r="AB242" s="195"/>
      <c r="AC242" s="195"/>
      <c r="AD242" s="195"/>
      <c r="AE242" s="45"/>
      <c r="AF242" s="45"/>
      <c r="AG242" s="45"/>
      <c r="AH242" s="45"/>
      <c r="AI242" s="185"/>
      <c r="AJ242" s="176"/>
    </row>
    <row r="243" spans="2:36" s="4" customFormat="1" ht="15" customHeight="1" x14ac:dyDescent="0.25">
      <c r="B243" s="195" t="s">
        <v>58</v>
      </c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  <c r="R243" s="195"/>
      <c r="S243" s="195"/>
      <c r="T243" s="195"/>
      <c r="U243" s="195"/>
      <c r="V243" s="195"/>
      <c r="W243" s="195"/>
      <c r="X243" s="195"/>
      <c r="Y243" s="195"/>
      <c r="Z243" s="195"/>
      <c r="AA243" s="195"/>
      <c r="AB243" s="195"/>
      <c r="AC243" s="185"/>
      <c r="AD243" s="176"/>
      <c r="AE243" s="185"/>
      <c r="AF243" s="176"/>
      <c r="AG243" s="185"/>
      <c r="AH243" s="176"/>
      <c r="AI243" s="185"/>
      <c r="AJ243" s="176"/>
    </row>
    <row r="244" spans="2:36" s="4" customFormat="1" ht="15" customHeight="1" x14ac:dyDescent="0.25">
      <c r="B244" s="195" t="s">
        <v>59</v>
      </c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  <c r="AC244" s="189"/>
      <c r="AD244" s="176"/>
      <c r="AE244" s="189"/>
      <c r="AF244" s="176"/>
      <c r="AG244" s="189"/>
      <c r="AH244" s="176"/>
      <c r="AI244" s="189"/>
      <c r="AJ244" s="176"/>
    </row>
    <row r="245" spans="2:36" s="4" customFormat="1" ht="15" customHeight="1" x14ac:dyDescent="0.25">
      <c r="B245" s="195" t="s">
        <v>63</v>
      </c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  <c r="AC245" s="185"/>
      <c r="AD245" s="176"/>
      <c r="AE245" s="185"/>
      <c r="AF245" s="176"/>
      <c r="AG245" s="185"/>
      <c r="AH245" s="176"/>
      <c r="AI245" s="185"/>
      <c r="AJ245" s="176"/>
    </row>
    <row r="246" spans="2:36" s="4" customFormat="1" ht="15" customHeight="1" x14ac:dyDescent="0.25">
      <c r="B246" s="196" t="s">
        <v>60</v>
      </c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0"/>
      <c r="AD246" s="176"/>
      <c r="AE246" s="190"/>
      <c r="AF246" s="176"/>
      <c r="AG246" s="190"/>
      <c r="AH246" s="176"/>
      <c r="AI246" s="190"/>
      <c r="AJ246" s="176"/>
    </row>
    <row r="247" spans="2:36" s="4" customFormat="1" ht="15" customHeight="1" x14ac:dyDescent="0.25">
      <c r="B247" s="196" t="s">
        <v>64</v>
      </c>
      <c r="C247" s="196"/>
      <c r="D247" s="196"/>
      <c r="E247" s="196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0"/>
      <c r="AD247" s="176"/>
      <c r="AE247" s="190"/>
      <c r="AF247" s="176"/>
      <c r="AG247" s="190"/>
      <c r="AH247" s="176"/>
      <c r="AI247" s="190"/>
      <c r="AJ247" s="176"/>
    </row>
    <row r="248" spans="2:36" s="4" customFormat="1" ht="15" customHeight="1" x14ac:dyDescent="0.25">
      <c r="B248" s="196" t="s">
        <v>73</v>
      </c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0"/>
      <c r="AD248" s="176"/>
      <c r="AE248" s="190"/>
      <c r="AF248" s="176"/>
      <c r="AG248" s="190"/>
      <c r="AH248" s="176"/>
      <c r="AI248" s="190"/>
      <c r="AJ248" s="176"/>
    </row>
    <row r="249" spans="2:36" s="4" customFormat="1" ht="15" customHeight="1" x14ac:dyDescent="0.25">
      <c r="B249" s="196" t="s">
        <v>74</v>
      </c>
      <c r="C249" s="196"/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1"/>
      <c r="AD249" s="176"/>
      <c r="AE249" s="191"/>
      <c r="AF249" s="176"/>
      <c r="AG249" s="191"/>
      <c r="AH249" s="176"/>
      <c r="AI249" s="191"/>
      <c r="AJ249" s="176"/>
    </row>
    <row r="250" spans="2:36" s="4" customFormat="1" ht="15" customHeight="1" x14ac:dyDescent="0.25">
      <c r="B250" s="196" t="s">
        <v>75</v>
      </c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2"/>
      <c r="AD250" s="176"/>
      <c r="AE250" s="192"/>
      <c r="AF250" s="176"/>
      <c r="AG250" s="192"/>
      <c r="AH250" s="176"/>
      <c r="AI250" s="192"/>
      <c r="AJ250" s="176"/>
    </row>
    <row r="251" spans="2:36" ht="15" customHeight="1" x14ac:dyDescent="0.25">
      <c r="B251" s="196" t="s">
        <v>76</v>
      </c>
      <c r="C251" s="196"/>
      <c r="D251" s="196"/>
      <c r="E251" s="196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3"/>
      <c r="AD251" s="53"/>
      <c r="AE251" s="193"/>
      <c r="AF251" s="53"/>
      <c r="AG251" s="193"/>
      <c r="AH251" s="53"/>
      <c r="AI251" s="193"/>
      <c r="AJ251" s="53"/>
    </row>
    <row r="252" spans="2:36" s="4" customFormat="1" ht="15" customHeight="1" x14ac:dyDescent="0.25">
      <c r="B252" s="195" t="s">
        <v>77</v>
      </c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  <c r="R252" s="195"/>
      <c r="S252" s="195"/>
      <c r="T252" s="195"/>
      <c r="U252" s="195"/>
      <c r="V252" s="195"/>
      <c r="W252" s="195"/>
      <c r="X252" s="195"/>
      <c r="Y252" s="195"/>
      <c r="Z252" s="195"/>
      <c r="AA252" s="195"/>
      <c r="AB252" s="195"/>
      <c r="AC252" s="194"/>
      <c r="AD252" s="176"/>
      <c r="AE252" s="194"/>
      <c r="AF252" s="176"/>
      <c r="AG252" s="194"/>
      <c r="AH252" s="176"/>
      <c r="AI252" s="194"/>
      <c r="AJ252" s="176"/>
    </row>
    <row r="253" spans="2:36" s="4" customFormat="1" ht="15" customHeight="1" x14ac:dyDescent="0.25">
      <c r="B253" s="198" t="s">
        <v>78</v>
      </c>
      <c r="C253" s="198"/>
      <c r="D253" s="198"/>
      <c r="E253" s="198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4"/>
      <c r="AD253" s="176"/>
      <c r="AE253" s="194"/>
      <c r="AF253" s="176"/>
      <c r="AG253" s="194"/>
      <c r="AH253" s="176"/>
      <c r="AI253" s="194"/>
      <c r="AJ253" s="176"/>
    </row>
  </sheetData>
  <mergeCells count="21">
    <mergeCell ref="B252:AB252"/>
    <mergeCell ref="B253:AB253"/>
    <mergeCell ref="B247:AB247"/>
    <mergeCell ref="B248:AB248"/>
    <mergeCell ref="B249:AB249"/>
    <mergeCell ref="B250:AB250"/>
    <mergeCell ref="B251:AB251"/>
    <mergeCell ref="B243:AB243"/>
    <mergeCell ref="B244:AB244"/>
    <mergeCell ref="B245:AB245"/>
    <mergeCell ref="B246:AB246"/>
    <mergeCell ref="B233:AD233"/>
    <mergeCell ref="B236:AB236"/>
    <mergeCell ref="B237:AB237"/>
    <mergeCell ref="B234:AH234"/>
    <mergeCell ref="B235:AH235"/>
    <mergeCell ref="B238:AH238"/>
    <mergeCell ref="B239:AH239"/>
    <mergeCell ref="B240:AB240"/>
    <mergeCell ref="B241:AB241"/>
    <mergeCell ref="B242:AD242"/>
  </mergeCells>
  <printOptions horizontalCentered="1"/>
  <pageMargins left="0.35433070866141736" right="0.35433070866141736" top="0.19685039370078741" bottom="0.19685039370078741" header="0.51181102362204722" footer="0.51181102362204722"/>
  <pageSetup paperSize="9" scale="72" fitToHeight="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6"/>
  <sheetViews>
    <sheetView showGridLines="0" workbookViewId="0">
      <selection activeCell="L18" sqref="L18"/>
    </sheetView>
  </sheetViews>
  <sheetFormatPr defaultRowHeight="14.4" x14ac:dyDescent="0.3"/>
  <cols>
    <col min="1" max="1" width="1.5546875" customWidth="1"/>
    <col min="2" max="6" width="17.6640625" customWidth="1"/>
    <col min="7" max="19" width="9" customWidth="1"/>
  </cols>
  <sheetData>
    <row r="1" spans="1:9" ht="7.5" customHeight="1" x14ac:dyDescent="0.25"/>
    <row r="2" spans="1:9" s="11" customFormat="1" ht="20.399999999999999" x14ac:dyDescent="0.25">
      <c r="A2" s="15"/>
      <c r="B2" s="200" t="s">
        <v>90</v>
      </c>
      <c r="C2" s="200"/>
      <c r="D2" s="200"/>
      <c r="E2" s="200"/>
      <c r="F2" s="200"/>
      <c r="G2" s="14"/>
      <c r="H2" s="14"/>
      <c r="I2" s="14"/>
    </row>
    <row r="3" spans="1:9" s="11" customFormat="1" ht="12" x14ac:dyDescent="0.25">
      <c r="B3" s="200"/>
      <c r="C3" s="200"/>
      <c r="D3" s="200"/>
      <c r="E3" s="200"/>
      <c r="F3" s="200"/>
    </row>
    <row r="4" spans="1:9" s="11" customFormat="1" ht="12" x14ac:dyDescent="0.2"/>
    <row r="5" spans="1:9" s="11" customFormat="1" ht="12" x14ac:dyDescent="0.2"/>
    <row r="6" spans="1:9" s="11" customFormat="1" ht="12" x14ac:dyDescent="0.2"/>
    <row r="7" spans="1:9" s="11" customFormat="1" ht="12" x14ac:dyDescent="0.2"/>
    <row r="8" spans="1:9" s="11" customFormat="1" ht="12" x14ac:dyDescent="0.2"/>
    <row r="9" spans="1:9" s="11" customFormat="1" ht="12" x14ac:dyDescent="0.2"/>
    <row r="10" spans="1:9" s="11" customFormat="1" ht="12" x14ac:dyDescent="0.2"/>
    <row r="11" spans="1:9" s="11" customFormat="1" ht="12" x14ac:dyDescent="0.2"/>
    <row r="12" spans="1:9" s="11" customFormat="1" ht="12" x14ac:dyDescent="0.2"/>
    <row r="13" spans="1:9" s="11" customFormat="1" ht="12" x14ac:dyDescent="0.2"/>
    <row r="14" spans="1:9" s="11" customFormat="1" ht="12" x14ac:dyDescent="0.2"/>
    <row r="15" spans="1:9" s="11" customFormat="1" ht="12" x14ac:dyDescent="0.2"/>
    <row r="16" spans="1:9" s="11" customFormat="1" ht="12" x14ac:dyDescent="0.2"/>
    <row r="17" s="11" customFormat="1" ht="12" x14ac:dyDescent="0.2"/>
    <row r="18" s="11" customFormat="1" ht="12" x14ac:dyDescent="0.2"/>
    <row r="19" s="11" customFormat="1" ht="12" x14ac:dyDescent="0.2"/>
    <row r="20" s="11" customFormat="1" ht="12" x14ac:dyDescent="0.2"/>
    <row r="21" s="11" customFormat="1" ht="12" x14ac:dyDescent="0.2"/>
    <row r="22" s="11" customFormat="1" ht="12" x14ac:dyDescent="0.2"/>
    <row r="23" s="11" customFormat="1" ht="12" x14ac:dyDescent="0.2"/>
    <row r="24" s="11" customFormat="1" ht="12" x14ac:dyDescent="0.2"/>
    <row r="25" s="11" customFormat="1" ht="12" x14ac:dyDescent="0.2"/>
    <row r="26" s="11" customFormat="1" ht="12" x14ac:dyDescent="0.2"/>
    <row r="27" s="11" customFormat="1" ht="12" x14ac:dyDescent="0.2"/>
    <row r="28" s="11" customFormat="1" ht="12" x14ac:dyDescent="0.2"/>
    <row r="29" s="11" customFormat="1" ht="12" x14ac:dyDescent="0.2"/>
    <row r="30" s="11" customFormat="1" ht="12" x14ac:dyDescent="0.2"/>
    <row r="31" s="11" customFormat="1" ht="12" x14ac:dyDescent="0.2"/>
    <row r="32" s="11" customFormat="1" ht="12" x14ac:dyDescent="0.2"/>
    <row r="33" spans="2:8" s="11" customFormat="1" ht="12" x14ac:dyDescent="0.2"/>
    <row r="34" spans="2:8" s="11" customFormat="1" ht="12" x14ac:dyDescent="0.2"/>
    <row r="35" spans="2:8" s="11" customFormat="1" ht="12" x14ac:dyDescent="0.2"/>
    <row r="36" spans="2:8" s="11" customFormat="1" ht="12" x14ac:dyDescent="0.2"/>
    <row r="37" spans="2:8" s="11" customFormat="1" ht="12" x14ac:dyDescent="0.2"/>
    <row r="38" spans="2:8" s="11" customFormat="1" ht="12" x14ac:dyDescent="0.2"/>
    <row r="39" spans="2:8" s="11" customFormat="1" ht="12" x14ac:dyDescent="0.2"/>
    <row r="40" spans="2:8" ht="15" x14ac:dyDescent="0.25">
      <c r="B40" s="11"/>
      <c r="C40" s="11"/>
      <c r="D40" s="11"/>
      <c r="E40" s="11"/>
      <c r="F40" s="11"/>
      <c r="G40" s="11"/>
      <c r="H40" s="11"/>
    </row>
    <row r="41" spans="2:8" ht="15" x14ac:dyDescent="0.25">
      <c r="B41" s="203" t="s">
        <v>91</v>
      </c>
      <c r="C41" s="203"/>
      <c r="D41" s="203"/>
      <c r="E41" s="203"/>
      <c r="F41" s="203"/>
    </row>
    <row r="224" spans="2:26" x14ac:dyDescent="0.3"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</row>
    <row r="225" spans="2:26" x14ac:dyDescent="0.3"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</row>
    <row r="226" spans="2:26" x14ac:dyDescent="0.3"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</row>
    <row r="227" spans="2:26" x14ac:dyDescent="0.3"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</row>
    <row r="228" spans="2:26" x14ac:dyDescent="0.3"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</row>
    <row r="229" spans="2:26" x14ac:dyDescent="0.3"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</row>
    <row r="230" spans="2:26" x14ac:dyDescent="0.3"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</row>
    <row r="233" spans="2:26" x14ac:dyDescent="0.3"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</row>
    <row r="236" spans="2:26" x14ac:dyDescent="0.3">
      <c r="B236" s="201"/>
      <c r="C236" s="201"/>
      <c r="D236" s="201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</row>
  </sheetData>
  <mergeCells count="11">
    <mergeCell ref="B228:Z228"/>
    <mergeCell ref="B229:Z229"/>
    <mergeCell ref="B230:Z230"/>
    <mergeCell ref="B233:Z233"/>
    <mergeCell ref="B236:Z236"/>
    <mergeCell ref="B2:F3"/>
    <mergeCell ref="B224:Z224"/>
    <mergeCell ref="B225:Z225"/>
    <mergeCell ref="B226:Z226"/>
    <mergeCell ref="B227:Z227"/>
    <mergeCell ref="B41:F41"/>
  </mergeCells>
  <phoneticPr fontId="46" type="noConversion"/>
  <printOptions horizontalCentered="1" verticalCentered="1"/>
  <pageMargins left="0.70866141732283472" right="0.70866141732283472" top="0.31496062992125984" bottom="0.31496062992125984" header="0.31496062992125984" footer="0.31496062992125984"/>
  <pageSetup paperSize="9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9"/>
  <sheetViews>
    <sheetView showGridLines="0" workbookViewId="0">
      <selection activeCell="Q25" sqref="Q25"/>
    </sheetView>
  </sheetViews>
  <sheetFormatPr defaultRowHeight="14.4" x14ac:dyDescent="0.3"/>
  <cols>
    <col min="1" max="1" width="1.6640625" customWidth="1"/>
    <col min="2" max="13" width="9.88671875" customWidth="1"/>
  </cols>
  <sheetData>
    <row r="1" spans="1:15" ht="7.5" customHeight="1" x14ac:dyDescent="0.25"/>
    <row r="2" spans="1:15" ht="20.25" x14ac:dyDescent="0.25">
      <c r="A2" s="7"/>
      <c r="B2" s="200" t="s">
        <v>82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5" ht="15.75" thickBot="1" x14ac:dyDescent="0.3">
      <c r="A3" s="7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15" x14ac:dyDescent="0.25">
      <c r="A4" s="23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15" x14ac:dyDescent="0.25">
      <c r="A5" s="23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5" x14ac:dyDescent="0.25">
      <c r="A6" s="23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" x14ac:dyDescent="0.25">
      <c r="A7" s="23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15" x14ac:dyDescent="0.25">
      <c r="A8" s="23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5" x14ac:dyDescent="0.25">
      <c r="A9" s="23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" x14ac:dyDescent="0.25">
      <c r="A10" s="23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5" x14ac:dyDescent="0.25">
      <c r="A11" s="23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5" x14ac:dyDescent="0.25">
      <c r="A12" s="23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15" x14ac:dyDescent="0.25">
      <c r="A13" s="23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5" x14ac:dyDescent="0.25">
      <c r="A14" s="23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5" x14ac:dyDescent="0.25">
      <c r="A15" s="23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15" x14ac:dyDescent="0.25">
      <c r="A16" s="23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29" ht="15" x14ac:dyDescent="0.25">
      <c r="A17" s="23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29" ht="15" x14ac:dyDescent="0.25">
      <c r="A18" s="23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29" ht="15" x14ac:dyDescent="0.25">
      <c r="A19" s="23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29" ht="15" x14ac:dyDescent="0.25">
      <c r="A20" s="23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29" ht="15" x14ac:dyDescent="0.25">
      <c r="A21" s="23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29" ht="15" x14ac:dyDescent="0.25">
      <c r="A22" s="23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29" ht="15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29" ht="1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29" ht="1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29" ht="15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29" ht="15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29" ht="15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29" ht="15.75" thickBot="1" x14ac:dyDescent="0.3">
      <c r="A29" s="23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O29" s="23"/>
    </row>
    <row r="30" spans="1:29" ht="4.6500000000000004" customHeight="1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29" s="3" customFormat="1" ht="29.25" customHeight="1" x14ac:dyDescent="0.3">
      <c r="B31" s="195" t="s">
        <v>48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/>
      <c r="AA31"/>
      <c r="AB31"/>
      <c r="AC31"/>
    </row>
    <row r="32" spans="1:29" s="3" customFormat="1" ht="5.25" customHeight="1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/>
      <c r="AA32"/>
      <c r="AB32"/>
      <c r="AC32"/>
    </row>
    <row r="33" spans="2:2" ht="15" x14ac:dyDescent="0.25">
      <c r="B33" s="18" t="s">
        <v>81</v>
      </c>
    </row>
    <row r="227" spans="2:26" x14ac:dyDescent="0.3"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</row>
    <row r="228" spans="2:26" x14ac:dyDescent="0.3"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</row>
    <row r="229" spans="2:26" x14ac:dyDescent="0.3"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</row>
    <row r="230" spans="2:26" x14ac:dyDescent="0.3"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</row>
    <row r="231" spans="2:26" x14ac:dyDescent="0.3"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</row>
    <row r="232" spans="2:26" x14ac:dyDescent="0.3">
      <c r="B232" s="201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</row>
    <row r="233" spans="2:26" x14ac:dyDescent="0.3"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</row>
    <row r="236" spans="2:26" x14ac:dyDescent="0.3">
      <c r="B236" s="201"/>
      <c r="C236" s="201"/>
      <c r="D236" s="201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</row>
    <row r="239" spans="2:26" x14ac:dyDescent="0.3">
      <c r="B239" s="201"/>
      <c r="C239" s="201"/>
      <c r="D239" s="201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</row>
  </sheetData>
  <mergeCells count="11">
    <mergeCell ref="B239:Z239"/>
    <mergeCell ref="B230:Z230"/>
    <mergeCell ref="B231:Z231"/>
    <mergeCell ref="B232:Z232"/>
    <mergeCell ref="B233:Z233"/>
    <mergeCell ref="B236:Z236"/>
    <mergeCell ref="B2:M2"/>
    <mergeCell ref="B31:M31"/>
    <mergeCell ref="B227:Z227"/>
    <mergeCell ref="B228:Z228"/>
    <mergeCell ref="B229:Z229"/>
  </mergeCells>
  <phoneticPr fontId="4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8"/>
  <sheetViews>
    <sheetView showGridLines="0" workbookViewId="0">
      <selection activeCell="S22" sqref="S22"/>
    </sheetView>
  </sheetViews>
  <sheetFormatPr defaultRowHeight="14.4" x14ac:dyDescent="0.3"/>
  <cols>
    <col min="1" max="1" width="1.5546875" customWidth="1"/>
    <col min="2" max="13" width="9.88671875" customWidth="1"/>
  </cols>
  <sheetData>
    <row r="1" spans="1:13" ht="7.5" customHeight="1" x14ac:dyDescent="0.25"/>
    <row r="2" spans="1:13" ht="20.25" x14ac:dyDescent="0.25">
      <c r="B2" s="200" t="s">
        <v>83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ht="15.75" thickBot="1" x14ac:dyDescent="0.3">
      <c r="A3" s="7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5" x14ac:dyDescent="0.25">
      <c r="A4" s="23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5" x14ac:dyDescent="0.25">
      <c r="A5" s="23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5" x14ac:dyDescent="0.25">
      <c r="A6" s="23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5" x14ac:dyDescent="0.25">
      <c r="A7" s="23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5" x14ac:dyDescent="0.25">
      <c r="A8" s="23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5" x14ac:dyDescent="0.25">
      <c r="A9" s="23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15" x14ac:dyDescent="0.25">
      <c r="A10" s="23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" x14ac:dyDescent="0.25">
      <c r="A11" s="23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15" x14ac:dyDescent="0.25">
      <c r="A12" s="23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5" x14ac:dyDescent="0.25">
      <c r="A13" s="23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15" x14ac:dyDescent="0.25">
      <c r="A14" s="23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ht="15" x14ac:dyDescent="0.25">
      <c r="A15" s="23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ht="15" x14ac:dyDescent="0.25">
      <c r="A16" s="23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15" x14ac:dyDescent="0.25">
      <c r="A17" s="23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15" x14ac:dyDescent="0.25">
      <c r="A18" s="23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5" x14ac:dyDescent="0.25">
      <c r="A19" s="23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5" x14ac:dyDescent="0.25">
      <c r="A20" s="23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15" x14ac:dyDescent="0.25">
      <c r="A21" s="23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5" x14ac:dyDescent="0.25">
      <c r="A22" s="23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15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ht="1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ht="1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ht="15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ht="15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ht="15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ht="15.75" thickBot="1" x14ac:dyDescent="0.3">
      <c r="A29" s="23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8.2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6.5" x14ac:dyDescent="0.25">
      <c r="B31" s="9" t="s">
        <v>79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5.25" customHeight="1" x14ac:dyDescent="0.25"/>
    <row r="33" spans="2:29" s="3" customFormat="1" ht="15" x14ac:dyDescent="0.25">
      <c r="B33" s="18" t="s">
        <v>81</v>
      </c>
      <c r="C33" s="4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/>
      <c r="AA33"/>
      <c r="AB33"/>
      <c r="AC33"/>
    </row>
    <row r="226" spans="2:26" x14ac:dyDescent="0.3"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</row>
    <row r="227" spans="2:26" x14ac:dyDescent="0.3"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</row>
    <row r="228" spans="2:26" x14ac:dyDescent="0.3"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</row>
    <row r="229" spans="2:26" x14ac:dyDescent="0.3"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</row>
    <row r="230" spans="2:26" x14ac:dyDescent="0.3"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</row>
    <row r="231" spans="2:26" x14ac:dyDescent="0.3"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</row>
    <row r="232" spans="2:26" x14ac:dyDescent="0.3">
      <c r="B232" s="201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</row>
    <row r="235" spans="2:26" x14ac:dyDescent="0.3">
      <c r="B235" s="201"/>
      <c r="C235" s="201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</row>
    <row r="238" spans="2:26" x14ac:dyDescent="0.3">
      <c r="B238" s="201"/>
      <c r="C238" s="201"/>
      <c r="D238" s="201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</row>
  </sheetData>
  <mergeCells count="10">
    <mergeCell ref="B230:Z230"/>
    <mergeCell ref="B231:Z231"/>
    <mergeCell ref="B232:Z232"/>
    <mergeCell ref="B235:Z235"/>
    <mergeCell ref="B238:Z238"/>
    <mergeCell ref="B2:M2"/>
    <mergeCell ref="B226:Z226"/>
    <mergeCell ref="B227:Z227"/>
    <mergeCell ref="B228:Z228"/>
    <mergeCell ref="B229:Z229"/>
  </mergeCells>
  <phoneticPr fontId="4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7"/>
  <sheetViews>
    <sheetView showGridLines="0" workbookViewId="0">
      <selection activeCell="P24" sqref="P24"/>
    </sheetView>
  </sheetViews>
  <sheetFormatPr defaultRowHeight="14.4" x14ac:dyDescent="0.3"/>
  <cols>
    <col min="1" max="1" width="1.6640625" customWidth="1"/>
    <col min="2" max="13" width="9.88671875" customWidth="1"/>
  </cols>
  <sheetData>
    <row r="1" spans="1:13" ht="7.5" customHeight="1" x14ac:dyDescent="0.25"/>
    <row r="2" spans="1:13" ht="20.25" x14ac:dyDescent="0.25">
      <c r="B2" s="200" t="s">
        <v>84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ht="15.75" thickBot="1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5" x14ac:dyDescent="0.25">
      <c r="A4" s="23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5" x14ac:dyDescent="0.25">
      <c r="A5" s="23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5" x14ac:dyDescent="0.25">
      <c r="A6" s="23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5" x14ac:dyDescent="0.25">
      <c r="A7" s="23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5" x14ac:dyDescent="0.25">
      <c r="A8" s="23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5" x14ac:dyDescent="0.25">
      <c r="A9" s="23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15" x14ac:dyDescent="0.25">
      <c r="A10" s="23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" x14ac:dyDescent="0.25">
      <c r="A11" s="23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15" x14ac:dyDescent="0.25">
      <c r="A12" s="23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5" x14ac:dyDescent="0.25">
      <c r="A13" s="23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15" x14ac:dyDescent="0.25">
      <c r="A14" s="23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ht="15" x14ac:dyDescent="0.25">
      <c r="A15" s="23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ht="15" x14ac:dyDescent="0.25">
      <c r="A16" s="23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29" ht="15" x14ac:dyDescent="0.25">
      <c r="A17" s="23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29" ht="15" x14ac:dyDescent="0.25">
      <c r="A18" s="23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29" ht="15" x14ac:dyDescent="0.25">
      <c r="A19" s="23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9" ht="15" x14ac:dyDescent="0.25">
      <c r="A20" s="23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29" ht="15" x14ac:dyDescent="0.25">
      <c r="A21" s="23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29" ht="15" x14ac:dyDescent="0.25">
      <c r="A22" s="23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29" ht="15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29" ht="1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29" ht="1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29" ht="15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29" ht="15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29" ht="15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29" ht="15.75" thickBot="1" x14ac:dyDescent="0.3">
      <c r="A29" s="23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29" ht="15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29" s="3" customFormat="1" ht="15" x14ac:dyDescent="0.25">
      <c r="B31" s="18" t="s">
        <v>81</v>
      </c>
      <c r="C31" s="4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/>
      <c r="AA31"/>
      <c r="AB31"/>
      <c r="AC31"/>
    </row>
    <row r="225" spans="2:26" x14ac:dyDescent="0.3"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</row>
    <row r="226" spans="2:26" x14ac:dyDescent="0.3"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</row>
    <row r="227" spans="2:26" x14ac:dyDescent="0.3"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</row>
    <row r="228" spans="2:26" x14ac:dyDescent="0.3"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</row>
    <row r="229" spans="2:26" x14ac:dyDescent="0.3"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</row>
    <row r="230" spans="2:26" x14ac:dyDescent="0.3"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</row>
    <row r="231" spans="2:26" x14ac:dyDescent="0.3"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</row>
    <row r="234" spans="2:26" x14ac:dyDescent="0.3">
      <c r="B234" s="201"/>
      <c r="C234" s="201"/>
      <c r="D234" s="201"/>
      <c r="E234" s="201"/>
      <c r="F234" s="201"/>
      <c r="G234" s="201"/>
      <c r="H234" s="201"/>
      <c r="I234" s="201"/>
      <c r="J234" s="201"/>
      <c r="K234" s="201"/>
      <c r="L234" s="201"/>
      <c r="M234" s="201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1"/>
    </row>
    <row r="237" spans="2:26" x14ac:dyDescent="0.3"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</row>
  </sheetData>
  <mergeCells count="10">
    <mergeCell ref="B229:Z229"/>
    <mergeCell ref="B230:Z230"/>
    <mergeCell ref="B231:Z231"/>
    <mergeCell ref="B234:Z234"/>
    <mergeCell ref="B237:Z237"/>
    <mergeCell ref="B2:M2"/>
    <mergeCell ref="B225:Z225"/>
    <mergeCell ref="B226:Z226"/>
    <mergeCell ref="B227:Z227"/>
    <mergeCell ref="B228:Z228"/>
  </mergeCells>
  <phoneticPr fontId="4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1"/>
  <sheetViews>
    <sheetView showGridLines="0" workbookViewId="0">
      <selection activeCell="R27" sqref="R27"/>
    </sheetView>
  </sheetViews>
  <sheetFormatPr defaultRowHeight="14.4" x14ac:dyDescent="0.3"/>
  <cols>
    <col min="1" max="1" width="1.6640625" customWidth="1"/>
  </cols>
  <sheetData>
    <row r="1" spans="1:14" ht="7.5" customHeight="1" x14ac:dyDescent="0.25"/>
    <row r="2" spans="1:14" ht="20.25" x14ac:dyDescent="0.25">
      <c r="B2" s="200" t="s">
        <v>85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15" x14ac:dyDescent="0.25">
      <c r="A3" s="11"/>
      <c r="B3" s="11"/>
      <c r="C3" s="21"/>
      <c r="D3" s="21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ht="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ht="1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1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4" ht="15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ht="1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4" ht="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4" ht="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4" ht="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4" ht="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4" ht="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4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4" ht="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29" ht="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29" ht="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29" ht="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29" ht="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9" ht="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9" ht="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29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29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29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9" s="3" customFormat="1" ht="15" x14ac:dyDescent="0.25">
      <c r="B26" s="18" t="s">
        <v>81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/>
      <c r="AA26"/>
      <c r="AB26"/>
      <c r="AC26"/>
    </row>
    <row r="27" spans="1:29" ht="15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9" ht="15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9" ht="15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9" ht="1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9" ht="15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9" ht="15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219" spans="2:26" x14ac:dyDescent="0.3"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</row>
    <row r="220" spans="2:26" x14ac:dyDescent="0.3"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</row>
    <row r="221" spans="2:26" x14ac:dyDescent="0.3"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</row>
    <row r="222" spans="2:26" x14ac:dyDescent="0.3"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</row>
    <row r="223" spans="2:26" x14ac:dyDescent="0.3">
      <c r="B223" s="201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</row>
    <row r="224" spans="2:26" x14ac:dyDescent="0.3"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</row>
    <row r="225" spans="2:26" x14ac:dyDescent="0.3"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</row>
    <row r="228" spans="2:26" x14ac:dyDescent="0.3"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</row>
    <row r="231" spans="2:26" x14ac:dyDescent="0.3"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</row>
  </sheetData>
  <mergeCells count="10">
    <mergeCell ref="B223:Z223"/>
    <mergeCell ref="B224:Z224"/>
    <mergeCell ref="B225:Z225"/>
    <mergeCell ref="B228:Z228"/>
    <mergeCell ref="B231:Z231"/>
    <mergeCell ref="B2:N2"/>
    <mergeCell ref="B219:Z219"/>
    <mergeCell ref="B220:Z220"/>
    <mergeCell ref="B221:Z221"/>
    <mergeCell ref="B222:Z222"/>
  </mergeCells>
  <phoneticPr fontId="4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32"/>
  <sheetViews>
    <sheetView showGridLines="0" workbookViewId="0">
      <selection activeCell="B26" sqref="B26"/>
    </sheetView>
  </sheetViews>
  <sheetFormatPr defaultColWidth="9.109375" defaultRowHeight="12" x14ac:dyDescent="0.25"/>
  <cols>
    <col min="1" max="1" width="1.6640625" style="11" customWidth="1"/>
    <col min="2" max="2" width="9.5546875" style="11" customWidth="1"/>
    <col min="3" max="3" width="8.6640625" style="11" customWidth="1"/>
    <col min="4" max="13" width="9.109375" style="11"/>
    <col min="14" max="14" width="9.109375" style="11" customWidth="1"/>
    <col min="15" max="15" width="9.5546875" style="11" bestFit="1" customWidth="1"/>
    <col min="16" max="16384" width="9.109375" style="11"/>
  </cols>
  <sheetData>
    <row r="1" spans="2:14" ht="7.5" customHeight="1" x14ac:dyDescent="0.2">
      <c r="B1" s="12"/>
      <c r="C1" s="12"/>
    </row>
    <row r="2" spans="2:14" customFormat="1" ht="20.25" x14ac:dyDescent="0.25">
      <c r="B2" s="200" t="s">
        <v>86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2:14" customFormat="1" ht="15" x14ac:dyDescent="0.25">
      <c r="B3" s="11"/>
      <c r="C3" s="21"/>
      <c r="D3" s="21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customFormat="1" ht="15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4" customFormat="1" ht="1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2:14" customFormat="1" ht="1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2:14" customFormat="1" ht="1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2:14" customFormat="1" ht="15" customHeight="1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2:14" customFormat="1" ht="15" customHeight="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2:14" customFormat="1" ht="15" customHeight="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2:14" customFormat="1" ht="15" customHeigh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2:14" customFormat="1" ht="15" customHeigh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2:14" customFormat="1" ht="15" customHeight="1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2:14" customFormat="1" ht="15" customHeigh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2:14" customFormat="1" ht="15" customHeight="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2:14" customFormat="1" ht="15" customHeight="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2:14" customFormat="1" ht="15" customHeight="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4" customFormat="1" ht="15" customHeight="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2:14" customFormat="1" ht="15" customHeight="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2:14" customFormat="1" ht="15" customHeight="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2:14" customFormat="1" ht="15" customHeight="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2:14" customFormat="1" ht="15" customHeight="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2:14" customFormat="1" ht="15" customHeight="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2:14" customFormat="1" ht="15" customHeight="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15" customHeight="1" x14ac:dyDescent="0.2"/>
    <row r="26" spans="2:14" ht="15" customHeight="1" x14ac:dyDescent="0.2">
      <c r="B26" s="18" t="s">
        <v>81</v>
      </c>
    </row>
    <row r="27" spans="2:14" ht="15" customHeight="1" x14ac:dyDescent="0.2"/>
    <row r="28" spans="2:14" ht="15" customHeight="1" x14ac:dyDescent="0.2"/>
    <row r="29" spans="2:14" ht="15" customHeight="1" x14ac:dyDescent="0.2"/>
    <row r="30" spans="2:14" ht="15" customHeight="1" x14ac:dyDescent="0.2"/>
    <row r="31" spans="2:14" ht="15" customHeight="1" x14ac:dyDescent="0.2"/>
    <row r="32" spans="2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220" spans="2:26" x14ac:dyDescent="0.25">
      <c r="B220" s="202"/>
      <c r="C220" s="202"/>
      <c r="D220" s="202"/>
      <c r="E220" s="202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</row>
    <row r="221" spans="2:26" x14ac:dyDescent="0.25">
      <c r="B221" s="202"/>
      <c r="C221" s="202"/>
      <c r="D221" s="202"/>
      <c r="E221" s="202"/>
      <c r="F221" s="202"/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</row>
    <row r="222" spans="2:26" x14ac:dyDescent="0.25">
      <c r="B222" s="202"/>
      <c r="C222" s="202"/>
      <c r="D222" s="202"/>
      <c r="E222" s="202"/>
      <c r="F222" s="202"/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</row>
    <row r="223" spans="2:26" x14ac:dyDescent="0.25">
      <c r="B223" s="202"/>
      <c r="C223" s="202"/>
      <c r="D223" s="202"/>
      <c r="E223" s="202"/>
      <c r="F223" s="202"/>
      <c r="G223" s="202"/>
      <c r="H223" s="202"/>
      <c r="I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</row>
    <row r="224" spans="2:26" x14ac:dyDescent="0.25">
      <c r="B224" s="202"/>
      <c r="C224" s="202"/>
      <c r="D224" s="202"/>
      <c r="E224" s="202"/>
      <c r="F224" s="202"/>
      <c r="G224" s="202"/>
      <c r="H224" s="202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</row>
    <row r="225" spans="2:26" x14ac:dyDescent="0.25">
      <c r="B225" s="202"/>
      <c r="C225" s="202"/>
      <c r="D225" s="202"/>
      <c r="E225" s="202"/>
      <c r="F225" s="202"/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</row>
    <row r="226" spans="2:26" x14ac:dyDescent="0.25">
      <c r="B226" s="202"/>
      <c r="C226" s="202"/>
      <c r="D226" s="202"/>
      <c r="E226" s="202"/>
      <c r="F226" s="202"/>
      <c r="G226" s="202"/>
      <c r="H226" s="202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</row>
    <row r="229" spans="2:26" x14ac:dyDescent="0.25">
      <c r="B229" s="202"/>
      <c r="C229" s="202"/>
      <c r="D229" s="202"/>
      <c r="E229" s="202"/>
      <c r="F229" s="202"/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</row>
    <row r="232" spans="2:26" x14ac:dyDescent="0.25">
      <c r="B232" s="202"/>
      <c r="C232" s="202"/>
      <c r="D232" s="202"/>
      <c r="E232" s="202"/>
      <c r="F232" s="202"/>
      <c r="G232" s="202"/>
      <c r="H232" s="202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</row>
  </sheetData>
  <mergeCells count="10">
    <mergeCell ref="B224:Z224"/>
    <mergeCell ref="B225:Z225"/>
    <mergeCell ref="B226:Z226"/>
    <mergeCell ref="B229:Z229"/>
    <mergeCell ref="B232:Z232"/>
    <mergeCell ref="B2:N2"/>
    <mergeCell ref="B220:Z220"/>
    <mergeCell ref="B221:Z221"/>
    <mergeCell ref="B222:Z222"/>
    <mergeCell ref="B223:Z223"/>
  </mergeCells>
  <phoneticPr fontId="4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1"/>
  <sheetViews>
    <sheetView showGridLines="0" workbookViewId="0">
      <selection activeCell="B26" sqref="B26"/>
    </sheetView>
  </sheetViews>
  <sheetFormatPr defaultRowHeight="14.4" x14ac:dyDescent="0.3"/>
  <cols>
    <col min="1" max="1" width="1.6640625" customWidth="1"/>
    <col min="2" max="2" width="9.5546875" style="11" customWidth="1"/>
    <col min="3" max="3" width="8.6640625" style="11" customWidth="1"/>
    <col min="4" max="13" width="9.109375" style="11" customWidth="1"/>
    <col min="14" max="14" width="9.44140625" style="11" customWidth="1"/>
  </cols>
  <sheetData>
    <row r="1" spans="1:14" ht="7.5" customHeight="1" x14ac:dyDescent="0.25">
      <c r="B1" s="12"/>
      <c r="C1" s="12"/>
    </row>
    <row r="2" spans="1:14" ht="20.25" x14ac:dyDescent="0.25">
      <c r="B2" s="200" t="s">
        <v>87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15" x14ac:dyDescent="0.25">
      <c r="A3" s="11"/>
      <c r="B3" s="21"/>
      <c r="C3" s="21"/>
      <c r="D3" s="10"/>
      <c r="E3" s="10"/>
      <c r="F3" s="10"/>
      <c r="G3" s="10"/>
      <c r="H3" s="10"/>
      <c r="I3" s="10"/>
      <c r="J3" s="10"/>
      <c r="K3" s="10"/>
      <c r="L3" s="10"/>
      <c r="M3" s="10"/>
      <c r="N3"/>
    </row>
    <row r="4" spans="1:14" ht="15" x14ac:dyDescent="0.25">
      <c r="A4" s="11"/>
      <c r="N4"/>
    </row>
    <row r="5" spans="1:14" ht="15" x14ac:dyDescent="0.25">
      <c r="A5" s="11"/>
      <c r="N5"/>
    </row>
    <row r="6" spans="1:14" ht="15" x14ac:dyDescent="0.25">
      <c r="A6" s="11"/>
      <c r="N6"/>
    </row>
    <row r="7" spans="1:14" ht="15" x14ac:dyDescent="0.25">
      <c r="A7" s="11"/>
      <c r="N7"/>
    </row>
    <row r="8" spans="1:14" ht="15" x14ac:dyDescent="0.25">
      <c r="A8" s="11"/>
      <c r="N8"/>
    </row>
    <row r="9" spans="1:14" ht="15" x14ac:dyDescent="0.25">
      <c r="A9" s="11"/>
      <c r="N9"/>
    </row>
    <row r="10" spans="1:14" ht="15" x14ac:dyDescent="0.25">
      <c r="A10" s="11"/>
      <c r="N10"/>
    </row>
    <row r="11" spans="1:14" ht="15" x14ac:dyDescent="0.25">
      <c r="A11" s="11"/>
      <c r="N11"/>
    </row>
    <row r="12" spans="1:14" ht="15" x14ac:dyDescent="0.25">
      <c r="A12" s="11"/>
      <c r="N12"/>
    </row>
    <row r="13" spans="1:14" ht="15" x14ac:dyDescent="0.25">
      <c r="A13" s="11"/>
      <c r="N13"/>
    </row>
    <row r="14" spans="1:14" ht="15" x14ac:dyDescent="0.25">
      <c r="A14" s="11"/>
      <c r="N14"/>
    </row>
    <row r="15" spans="1:14" ht="15" x14ac:dyDescent="0.25">
      <c r="A15" s="11"/>
      <c r="N15"/>
    </row>
    <row r="16" spans="1:14" ht="15" x14ac:dyDescent="0.25">
      <c r="A16" s="11"/>
      <c r="N16"/>
    </row>
    <row r="17" spans="1:14" ht="15" x14ac:dyDescent="0.25">
      <c r="A17" s="11"/>
      <c r="N17"/>
    </row>
    <row r="18" spans="1:14" ht="15" x14ac:dyDescent="0.25">
      <c r="A18" s="11"/>
      <c r="N18"/>
    </row>
    <row r="19" spans="1:14" ht="15" x14ac:dyDescent="0.25">
      <c r="A19" s="11"/>
      <c r="N19"/>
    </row>
    <row r="20" spans="1:14" ht="15" x14ac:dyDescent="0.25">
      <c r="A20" s="11"/>
      <c r="N20"/>
    </row>
    <row r="21" spans="1:14" ht="15" x14ac:dyDescent="0.25">
      <c r="A21" s="11"/>
      <c r="N21"/>
    </row>
    <row r="22" spans="1:14" ht="15" x14ac:dyDescent="0.25">
      <c r="A22" s="11"/>
      <c r="N22"/>
    </row>
    <row r="23" spans="1:14" ht="15" x14ac:dyDescent="0.25">
      <c r="A23" s="11"/>
      <c r="N23"/>
    </row>
    <row r="24" spans="1:14" ht="15" x14ac:dyDescent="0.25">
      <c r="A24" s="11"/>
      <c r="N24"/>
    </row>
    <row r="25" spans="1:14" ht="15" x14ac:dyDescent="0.25">
      <c r="A25" s="11"/>
    </row>
    <row r="26" spans="1:14" ht="15" x14ac:dyDescent="0.25">
      <c r="B26" s="18" t="s">
        <v>81</v>
      </c>
    </row>
    <row r="219" spans="2:26" x14ac:dyDescent="0.3">
      <c r="B219" s="202"/>
      <c r="C219" s="202"/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</row>
    <row r="220" spans="2:26" x14ac:dyDescent="0.3">
      <c r="B220" s="202"/>
      <c r="C220" s="202"/>
      <c r="D220" s="202"/>
      <c r="E220" s="202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</row>
    <row r="221" spans="2:26" x14ac:dyDescent="0.3">
      <c r="B221" s="202"/>
      <c r="C221" s="202"/>
      <c r="D221" s="202"/>
      <c r="E221" s="202"/>
      <c r="F221" s="202"/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</row>
    <row r="222" spans="2:26" x14ac:dyDescent="0.3">
      <c r="B222" s="202"/>
      <c r="C222" s="202"/>
      <c r="D222" s="202"/>
      <c r="E222" s="202"/>
      <c r="F222" s="202"/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</row>
    <row r="223" spans="2:26" x14ac:dyDescent="0.3">
      <c r="B223" s="202"/>
      <c r="C223" s="202"/>
      <c r="D223" s="202"/>
      <c r="E223" s="202"/>
      <c r="F223" s="202"/>
      <c r="G223" s="202"/>
      <c r="H223" s="202"/>
      <c r="I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</row>
    <row r="224" spans="2:26" x14ac:dyDescent="0.3">
      <c r="B224" s="202"/>
      <c r="C224" s="202"/>
      <c r="D224" s="202"/>
      <c r="E224" s="202"/>
      <c r="F224" s="202"/>
      <c r="G224" s="202"/>
      <c r="H224" s="202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</row>
    <row r="225" spans="2:26" x14ac:dyDescent="0.3">
      <c r="B225" s="202"/>
      <c r="C225" s="202"/>
      <c r="D225" s="202"/>
      <c r="E225" s="202"/>
      <c r="F225" s="202"/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</row>
    <row r="228" spans="2:26" x14ac:dyDescent="0.3">
      <c r="B228" s="202"/>
      <c r="C228" s="202"/>
      <c r="D228" s="202"/>
      <c r="E228" s="202"/>
      <c r="F228" s="202"/>
      <c r="G228" s="202"/>
      <c r="H228" s="202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</row>
    <row r="231" spans="2:26" x14ac:dyDescent="0.3">
      <c r="B231" s="202"/>
      <c r="C231" s="202"/>
      <c r="D231" s="202"/>
      <c r="E231" s="202"/>
      <c r="F231" s="202"/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</row>
  </sheetData>
  <mergeCells count="10">
    <mergeCell ref="B223:Z223"/>
    <mergeCell ref="B224:Z224"/>
    <mergeCell ref="B225:Z225"/>
    <mergeCell ref="B228:Z228"/>
    <mergeCell ref="B231:Z231"/>
    <mergeCell ref="B2:N2"/>
    <mergeCell ref="B219:Z219"/>
    <mergeCell ref="B220:Z220"/>
    <mergeCell ref="B221:Z221"/>
    <mergeCell ref="B222:Z222"/>
  </mergeCells>
  <phoneticPr fontId="4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3"/>
  <sheetViews>
    <sheetView showGridLines="0" workbookViewId="0">
      <selection activeCell="B26" sqref="B26"/>
    </sheetView>
  </sheetViews>
  <sheetFormatPr defaultRowHeight="14.4" x14ac:dyDescent="0.3"/>
  <cols>
    <col min="1" max="1" width="1.6640625" customWidth="1"/>
  </cols>
  <sheetData>
    <row r="1" spans="1:15" ht="7.5" customHeight="1" x14ac:dyDescent="0.25"/>
    <row r="2" spans="1:15" ht="20.25" x14ac:dyDescent="0.25">
      <c r="B2" s="200" t="s">
        <v>88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5" ht="15" x14ac:dyDescent="0.25">
      <c r="A3" s="11"/>
      <c r="B3" s="21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</row>
    <row r="4" spans="1:15" ht="15" x14ac:dyDescent="0.25">
      <c r="A4" s="11"/>
      <c r="B4" s="11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1"/>
    </row>
    <row r="5" spans="1:15" ht="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5" x14ac:dyDescent="0.25">
      <c r="B26" s="18" t="s">
        <v>81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5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5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5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221" spans="2:26" x14ac:dyDescent="0.3"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</row>
    <row r="222" spans="2:26" x14ac:dyDescent="0.3"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</row>
    <row r="223" spans="2:26" x14ac:dyDescent="0.3">
      <c r="B223" s="201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</row>
    <row r="224" spans="2:26" x14ac:dyDescent="0.3"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</row>
    <row r="225" spans="2:26" x14ac:dyDescent="0.3"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</row>
    <row r="226" spans="2:26" x14ac:dyDescent="0.3"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</row>
    <row r="227" spans="2:26" x14ac:dyDescent="0.3"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</row>
    <row r="230" spans="2:26" x14ac:dyDescent="0.3"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</row>
    <row r="233" spans="2:26" x14ac:dyDescent="0.3"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</row>
  </sheetData>
  <mergeCells count="10">
    <mergeCell ref="B225:Z225"/>
    <mergeCell ref="B226:Z226"/>
    <mergeCell ref="B227:Z227"/>
    <mergeCell ref="B230:Z230"/>
    <mergeCell ref="B233:Z233"/>
    <mergeCell ref="B2:N2"/>
    <mergeCell ref="B221:Z221"/>
    <mergeCell ref="B222:Z222"/>
    <mergeCell ref="B223:Z223"/>
    <mergeCell ref="B224:Z224"/>
  </mergeCells>
  <phoneticPr fontId="4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30"/>
  <sheetViews>
    <sheetView showGridLines="0" workbookViewId="0">
      <selection activeCell="B40" sqref="B40"/>
    </sheetView>
  </sheetViews>
  <sheetFormatPr defaultRowHeight="14.4" x14ac:dyDescent="0.3"/>
  <cols>
    <col min="1" max="1" width="1.6640625" customWidth="1"/>
    <col min="2" max="7" width="17.44140625" style="11" customWidth="1"/>
  </cols>
  <sheetData>
    <row r="1" spans="2:7" ht="7.5" customHeight="1" x14ac:dyDescent="0.25">
      <c r="B1" s="12"/>
    </row>
    <row r="2" spans="2:7" s="11" customFormat="1" ht="24" x14ac:dyDescent="0.2">
      <c r="B2" s="200" t="s">
        <v>89</v>
      </c>
      <c r="C2" s="200"/>
      <c r="D2" s="200"/>
      <c r="E2" s="200"/>
      <c r="F2" s="200"/>
      <c r="G2" s="200"/>
    </row>
    <row r="3" spans="2:7" s="11" customFormat="1" ht="12" x14ac:dyDescent="0.2"/>
    <row r="4" spans="2:7" s="11" customFormat="1" ht="12" x14ac:dyDescent="0.2"/>
    <row r="5" spans="2:7" s="11" customFormat="1" ht="12" x14ac:dyDescent="0.2"/>
    <row r="6" spans="2:7" s="11" customFormat="1" ht="12" x14ac:dyDescent="0.2"/>
    <row r="7" spans="2:7" s="11" customFormat="1" ht="12" x14ac:dyDescent="0.2"/>
    <row r="8" spans="2:7" s="11" customFormat="1" ht="12" x14ac:dyDescent="0.2"/>
    <row r="9" spans="2:7" s="11" customFormat="1" ht="12" x14ac:dyDescent="0.2"/>
    <row r="10" spans="2:7" s="11" customFormat="1" ht="12" x14ac:dyDescent="0.2"/>
    <row r="11" spans="2:7" s="11" customFormat="1" ht="12" x14ac:dyDescent="0.2"/>
    <row r="12" spans="2:7" s="11" customFormat="1" ht="12" x14ac:dyDescent="0.2"/>
    <row r="13" spans="2:7" s="11" customFormat="1" ht="12" x14ac:dyDescent="0.2"/>
    <row r="14" spans="2:7" s="11" customFormat="1" ht="12" x14ac:dyDescent="0.2"/>
    <row r="15" spans="2:7" s="11" customFormat="1" ht="12" x14ac:dyDescent="0.2"/>
    <row r="16" spans="2:7" s="11" customFormat="1" ht="12" x14ac:dyDescent="0.2"/>
    <row r="17" s="11" customFormat="1" ht="12" x14ac:dyDescent="0.2"/>
    <row r="18" s="11" customFormat="1" ht="12" x14ac:dyDescent="0.2"/>
    <row r="19" s="11" customFormat="1" ht="12" x14ac:dyDescent="0.2"/>
    <row r="20" s="11" customFormat="1" ht="12" x14ac:dyDescent="0.2"/>
    <row r="21" s="11" customFormat="1" ht="12" x14ac:dyDescent="0.2"/>
    <row r="22" s="11" customFormat="1" ht="12" x14ac:dyDescent="0.2"/>
    <row r="23" s="11" customFormat="1" ht="12" x14ac:dyDescent="0.2"/>
    <row r="24" s="11" customFormat="1" ht="12" x14ac:dyDescent="0.2"/>
    <row r="25" s="11" customFormat="1" ht="12" x14ac:dyDescent="0.2"/>
    <row r="26" s="11" customFormat="1" ht="12" x14ac:dyDescent="0.2"/>
    <row r="27" s="11" customFormat="1" ht="12" x14ac:dyDescent="0.2"/>
    <row r="28" s="11" customFormat="1" ht="12" x14ac:dyDescent="0.2"/>
    <row r="29" s="11" customFormat="1" ht="12" x14ac:dyDescent="0.2"/>
    <row r="30" s="11" customFormat="1" ht="12" x14ac:dyDescent="0.2"/>
    <row r="31" s="11" customFormat="1" ht="12" x14ac:dyDescent="0.2"/>
    <row r="32" s="11" customFormat="1" ht="12" x14ac:dyDescent="0.2"/>
    <row r="33" spans="2:2" s="11" customFormat="1" ht="12" x14ac:dyDescent="0.2"/>
    <row r="34" spans="2:2" s="11" customFormat="1" ht="12" x14ac:dyDescent="0.2"/>
    <row r="35" spans="2:2" s="11" customFormat="1" ht="12" x14ac:dyDescent="0.2"/>
    <row r="36" spans="2:2" s="11" customFormat="1" ht="12" x14ac:dyDescent="0.2"/>
    <row r="37" spans="2:2" s="11" customFormat="1" ht="12" x14ac:dyDescent="0.2"/>
    <row r="38" spans="2:2" ht="21" customHeight="1" x14ac:dyDescent="0.25">
      <c r="B38" s="13" t="s">
        <v>61</v>
      </c>
    </row>
    <row r="39" spans="2:2" ht="4.5" customHeight="1" x14ac:dyDescent="0.25"/>
    <row r="40" spans="2:2" ht="15" x14ac:dyDescent="0.25">
      <c r="B40" s="18" t="s">
        <v>81</v>
      </c>
    </row>
    <row r="59" spans="2:2" x14ac:dyDescent="0.3">
      <c r="B59" s="9"/>
    </row>
    <row r="218" spans="2:26" x14ac:dyDescent="0.3">
      <c r="B218" s="202"/>
      <c r="C218" s="202"/>
      <c r="D218" s="202"/>
      <c r="E218" s="202"/>
      <c r="F218" s="202"/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</row>
    <row r="219" spans="2:26" x14ac:dyDescent="0.3">
      <c r="B219" s="202"/>
      <c r="C219" s="202"/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</row>
    <row r="220" spans="2:26" x14ac:dyDescent="0.3">
      <c r="B220" s="202"/>
      <c r="C220" s="202"/>
      <c r="D220" s="202"/>
      <c r="E220" s="202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</row>
    <row r="221" spans="2:26" x14ac:dyDescent="0.3">
      <c r="B221" s="202"/>
      <c r="C221" s="202"/>
      <c r="D221" s="202"/>
      <c r="E221" s="202"/>
      <c r="F221" s="202"/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</row>
    <row r="222" spans="2:26" x14ac:dyDescent="0.3">
      <c r="B222" s="202"/>
      <c r="C222" s="202"/>
      <c r="D222" s="202"/>
      <c r="E222" s="202"/>
      <c r="F222" s="202"/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</row>
    <row r="223" spans="2:26" x14ac:dyDescent="0.3">
      <c r="B223" s="202"/>
      <c r="C223" s="202"/>
      <c r="D223" s="202"/>
      <c r="E223" s="202"/>
      <c r="F223" s="202"/>
      <c r="G223" s="202"/>
      <c r="H223" s="202"/>
      <c r="I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</row>
    <row r="224" spans="2:26" x14ac:dyDescent="0.3">
      <c r="B224" s="202"/>
      <c r="C224" s="202"/>
      <c r="D224" s="202"/>
      <c r="E224" s="202"/>
      <c r="F224" s="202"/>
      <c r="G224" s="202"/>
      <c r="H224" s="202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</row>
    <row r="227" spans="2:26" x14ac:dyDescent="0.3">
      <c r="B227" s="202"/>
      <c r="C227" s="202"/>
      <c r="D227" s="202"/>
      <c r="E227" s="202"/>
      <c r="F227" s="202"/>
      <c r="G227" s="202"/>
      <c r="H227" s="202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</row>
    <row r="230" spans="2:26" x14ac:dyDescent="0.3">
      <c r="B230" s="202"/>
      <c r="C230" s="202"/>
      <c r="D230" s="202"/>
      <c r="E230" s="202"/>
      <c r="F230" s="202"/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</row>
  </sheetData>
  <mergeCells count="10">
    <mergeCell ref="B222:Z222"/>
    <mergeCell ref="B223:Z223"/>
    <mergeCell ref="B224:Z224"/>
    <mergeCell ref="B227:Z227"/>
    <mergeCell ref="B230:Z230"/>
    <mergeCell ref="B2:G2"/>
    <mergeCell ref="B218:Z218"/>
    <mergeCell ref="B219:Z219"/>
    <mergeCell ref="B220:Z220"/>
    <mergeCell ref="B221:Z221"/>
  </mergeCells>
  <phoneticPr fontId="46" type="noConversion"/>
  <printOptions horizontalCentered="1"/>
  <pageMargins left="0.70866141732283472" right="0.70866141732283472" top="0.39370078740157483" bottom="0.39370078740157483" header="0.31496062992125984" footer="0.31496062992125984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11</vt:i4>
      </vt:variant>
    </vt:vector>
  </HeadingPairs>
  <TitlesOfParts>
    <vt:vector size="21" baseType="lpstr">
      <vt:lpstr>Tab Generale</vt:lpstr>
      <vt:lpstr>Fig1a-Stabili</vt:lpstr>
      <vt:lpstr>Fig1b-Flex+Altri</vt:lpstr>
      <vt:lpstr>Fig1c-TotOccupati</vt:lpstr>
      <vt:lpstr>Fig2a-VariazCum1</vt:lpstr>
      <vt:lpstr>Fig2b-VariazCum2</vt:lpstr>
      <vt:lpstr>Fig2c-VariazCum3</vt:lpstr>
      <vt:lpstr>Fig3-Variaz%</vt:lpstr>
      <vt:lpstr>Fig4-StabiliFlex</vt:lpstr>
      <vt:lpstr>Fig5-Settori</vt:lpstr>
      <vt:lpstr>'Fig1a-Stabili'!Area_stampa</vt:lpstr>
      <vt:lpstr>'Fig1b-Flex+Altri'!Area_stampa</vt:lpstr>
      <vt:lpstr>'Fig1c-TotOccupati'!Area_stampa</vt:lpstr>
      <vt:lpstr>'Fig2a-VariazCum1'!Area_stampa</vt:lpstr>
      <vt:lpstr>'Fig2b-VariazCum2'!Area_stampa</vt:lpstr>
      <vt:lpstr>'Fig2c-VariazCum3'!Area_stampa</vt:lpstr>
      <vt:lpstr>'Fig3-Variaz%'!Area_stampa</vt:lpstr>
      <vt:lpstr>'Fig4-StabiliFlex'!Area_stampa</vt:lpstr>
      <vt:lpstr>'Fig5-Settori'!Area_stampa</vt:lpstr>
      <vt:lpstr>'Tab Generale'!Area_stampa</vt:lpstr>
      <vt:lpstr>'Tab Generale'!Titoli_stampa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D'Amore</dc:creator>
  <cp:lastModifiedBy>Rossella Di Tommaso</cp:lastModifiedBy>
  <cp:lastPrinted>2018-03-20T10:54:40Z</cp:lastPrinted>
  <dcterms:created xsi:type="dcterms:W3CDTF">2013-02-28T13:51:15Z</dcterms:created>
  <dcterms:modified xsi:type="dcterms:W3CDTF">2018-03-23T09:24:39Z</dcterms:modified>
</cp:coreProperties>
</file>