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588" windowWidth="15756" windowHeight="11496"/>
  </bookViews>
  <sheets>
    <sheet name="Tabella generale" sheetId="9" r:id="rId1"/>
    <sheet name="Fig1_distrib per macrocategoria" sheetId="6" r:id="rId2"/>
  </sheets>
  <definedNames>
    <definedName name="_xlnm.Print_Area" localSheetId="1">'Fig1_distrib per macrocategoria'!$A$1:$J$48</definedName>
    <definedName name="_xlnm.Print_Area" localSheetId="0">'Tabella generale'!$B$1:$F$271</definedName>
    <definedName name="_xlnm.Print_Titles" localSheetId="0">'Tabella generale'!$4:$5</definedName>
  </definedNames>
  <calcPr calcId="145621"/>
</workbook>
</file>

<file path=xl/calcChain.xml><?xml version="1.0" encoding="utf-8"?>
<calcChain xmlns="http://schemas.openxmlformats.org/spreadsheetml/2006/main">
  <c r="E266" i="9" l="1"/>
  <c r="D264" i="9"/>
  <c r="E253" i="9"/>
  <c r="D253" i="9"/>
  <c r="E244" i="9"/>
  <c r="D244" i="9"/>
  <c r="E240" i="9"/>
  <c r="D240" i="9"/>
  <c r="E233" i="9"/>
  <c r="E235" i="9" s="1"/>
  <c r="D233" i="9"/>
  <c r="D235" i="9" s="1"/>
  <c r="E224" i="9"/>
  <c r="D223" i="9"/>
  <c r="D225" i="9" s="1"/>
  <c r="E222" i="9"/>
  <c r="E221" i="9"/>
  <c r="E220" i="9"/>
  <c r="E219" i="9"/>
  <c r="E218" i="9"/>
  <c r="E217" i="9"/>
  <c r="E223" i="9" s="1"/>
  <c r="E216" i="9"/>
  <c r="E215" i="9"/>
  <c r="E213" i="9"/>
  <c r="D213" i="9"/>
  <c r="E208" i="9"/>
  <c r="E209" i="9" s="1"/>
  <c r="D208" i="9"/>
  <c r="D205" i="9"/>
  <c r="E202" i="9"/>
  <c r="D202" i="9"/>
  <c r="E197" i="9"/>
  <c r="D197" i="9"/>
  <c r="E191" i="9"/>
  <c r="D190" i="9"/>
  <c r="D187" i="9"/>
  <c r="D191" i="9" s="1"/>
  <c r="E186" i="9"/>
  <c r="D186" i="9"/>
  <c r="E184" i="9"/>
  <c r="D184" i="9"/>
  <c r="E182" i="9"/>
  <c r="D182" i="9"/>
  <c r="E176" i="9"/>
  <c r="D176" i="9"/>
  <c r="E174" i="9"/>
  <c r="D174" i="9"/>
  <c r="E163" i="9"/>
  <c r="D163" i="9"/>
  <c r="E161" i="9"/>
  <c r="D161" i="9"/>
  <c r="D158" i="9"/>
  <c r="E157" i="9"/>
  <c r="E158" i="9" s="1"/>
  <c r="E152" i="9"/>
  <c r="D152" i="9"/>
  <c r="E148" i="9"/>
  <c r="D148" i="9"/>
  <c r="E142" i="9"/>
  <c r="D142" i="9"/>
  <c r="E139" i="9"/>
  <c r="D139" i="9"/>
  <c r="E135" i="9"/>
  <c r="D135" i="9"/>
  <c r="E128" i="9"/>
  <c r="D128" i="9"/>
  <c r="E121" i="9"/>
  <c r="D121" i="9"/>
  <c r="E117" i="9"/>
  <c r="D117" i="9"/>
  <c r="E106" i="9"/>
  <c r="D106" i="9"/>
  <c r="E103" i="9"/>
  <c r="D103" i="9"/>
  <c r="E98" i="9"/>
  <c r="D98" i="9"/>
  <c r="D96" i="9"/>
  <c r="E93" i="9"/>
  <c r="E96" i="9" s="1"/>
  <c r="E92" i="9"/>
  <c r="D92" i="9"/>
  <c r="E87" i="9"/>
  <c r="D87" i="9"/>
  <c r="E85" i="9"/>
  <c r="D85" i="9"/>
  <c r="E81" i="9"/>
  <c r="D81" i="9"/>
  <c r="E75" i="9"/>
  <c r="D75" i="9"/>
  <c r="E70" i="9"/>
  <c r="D70" i="9"/>
  <c r="E64" i="9"/>
  <c r="D64" i="9"/>
  <c r="E59" i="9"/>
  <c r="D59" i="9"/>
  <c r="E55" i="9"/>
  <c r="D54" i="9"/>
  <c r="D53" i="9"/>
  <c r="D52" i="9"/>
  <c r="D51" i="9"/>
  <c r="D50" i="9"/>
  <c r="E48" i="9"/>
  <c r="D48" i="9"/>
  <c r="E45" i="9"/>
  <c r="D45" i="9"/>
  <c r="E40" i="9"/>
  <c r="D40" i="9"/>
  <c r="E37" i="9"/>
  <c r="D37" i="9"/>
  <c r="E33" i="9"/>
  <c r="D33" i="9"/>
  <c r="E30" i="9"/>
  <c r="D30" i="9"/>
  <c r="E25" i="9"/>
  <c r="D25" i="9"/>
  <c r="E22" i="9"/>
  <c r="D22" i="9"/>
  <c r="E14" i="9"/>
  <c r="D14" i="9"/>
  <c r="E10" i="9"/>
  <c r="D10" i="9"/>
  <c r="D26" i="9" l="1"/>
  <c r="D41" i="9"/>
  <c r="D55" i="9"/>
  <c r="D76" i="9"/>
  <c r="D88" i="9"/>
  <c r="D107" i="9"/>
  <c r="D122" i="9"/>
  <c r="D136" i="9"/>
  <c r="D153" i="9"/>
  <c r="D177" i="9"/>
  <c r="E203" i="9"/>
  <c r="D209" i="9"/>
  <c r="D254" i="9"/>
  <c r="E26" i="9"/>
  <c r="E41" i="9"/>
  <c r="E60" i="9"/>
  <c r="E76" i="9"/>
  <c r="E88" i="9"/>
  <c r="D99" i="9"/>
  <c r="E107" i="9"/>
  <c r="E122" i="9"/>
  <c r="E136" i="9"/>
  <c r="E153" i="9"/>
  <c r="E254" i="9"/>
  <c r="D60" i="9"/>
  <c r="E99" i="9"/>
  <c r="E177" i="9"/>
  <c r="D203" i="9"/>
  <c r="D268" i="9" s="1"/>
  <c r="E225" i="9"/>
  <c r="E268" i="9" l="1"/>
</calcChain>
</file>

<file path=xl/sharedStrings.xml><?xml version="1.0" encoding="utf-8"?>
<sst xmlns="http://schemas.openxmlformats.org/spreadsheetml/2006/main" count="250" uniqueCount="158">
  <si>
    <t>Direttori Generali</t>
  </si>
  <si>
    <t>Prima Area</t>
  </si>
  <si>
    <t>Seconda Area</t>
  </si>
  <si>
    <t>Terza Area</t>
  </si>
  <si>
    <t xml:space="preserve">Dirigenti </t>
  </si>
  <si>
    <t>Appuntati</t>
  </si>
  <si>
    <t>Direttivi</t>
  </si>
  <si>
    <t>Ispettori</t>
  </si>
  <si>
    <t>Sovrintendenti</t>
  </si>
  <si>
    <t>Ufficiali</t>
  </si>
  <si>
    <t>Area A</t>
  </si>
  <si>
    <t>Area B</t>
  </si>
  <si>
    <t>Area C</t>
  </si>
  <si>
    <t>Direttori</t>
  </si>
  <si>
    <t>Ricercatori</t>
  </si>
  <si>
    <t>Tecnologi</t>
  </si>
  <si>
    <t>Medici</t>
  </si>
  <si>
    <t>Professionisti</t>
  </si>
  <si>
    <t>Marescialli</t>
  </si>
  <si>
    <t>Sergenti</t>
  </si>
  <si>
    <t>Professori</t>
  </si>
  <si>
    <t>Ministeri</t>
  </si>
  <si>
    <t>Categoria A</t>
  </si>
  <si>
    <t>Categoria B</t>
  </si>
  <si>
    <t>Dirigenti Scolastici</t>
  </si>
  <si>
    <t>Dirigenti</t>
  </si>
  <si>
    <t>Categoria C</t>
  </si>
  <si>
    <t>Categoria D</t>
  </si>
  <si>
    <t>Scuola</t>
  </si>
  <si>
    <t>Odontoiatri</t>
  </si>
  <si>
    <t>Veterinari</t>
  </si>
  <si>
    <t>Professori Incaricati</t>
  </si>
  <si>
    <t>Dirigenti Ginnico Sportivi</t>
  </si>
  <si>
    <t>Dirigenti Medici</t>
  </si>
  <si>
    <t>Direttivi Ginnico Sportivi</t>
  </si>
  <si>
    <t>Direttivi Medici</t>
  </si>
  <si>
    <t>Personale Direttivo</t>
  </si>
  <si>
    <t>Assistenti</t>
  </si>
  <si>
    <t>Funzionari Tecnico-Informatici</t>
  </si>
  <si>
    <t>Operatori</t>
  </si>
  <si>
    <t>Vigili, Capi Squadra, Capi Reparto</t>
  </si>
  <si>
    <t>Servizio Sanitario Nazionale</t>
  </si>
  <si>
    <t>Vigili del Fuoco</t>
  </si>
  <si>
    <t>Magistratura</t>
  </si>
  <si>
    <t>Personale non dirigente</t>
  </si>
  <si>
    <t>Altro personale</t>
  </si>
  <si>
    <t>Dirigenti non medici</t>
  </si>
  <si>
    <t>Ricercatori e Tecnologi</t>
  </si>
  <si>
    <t>Personale delle Aree</t>
  </si>
  <si>
    <t>Assistenti e Agenti</t>
  </si>
  <si>
    <t>Personale con Trattamento Superiore</t>
  </si>
  <si>
    <t>Volontari in Servizio Permanente</t>
  </si>
  <si>
    <t>Collaboratori e Sostituti Diret. Tecnico-Informatici</t>
  </si>
  <si>
    <t>Ispettori e Sostituti Direttori</t>
  </si>
  <si>
    <t>Professori e Ricercatori</t>
  </si>
  <si>
    <t>Personale Livelli (ASI)</t>
  </si>
  <si>
    <r>
      <t xml:space="preserve">Direttori Generali </t>
    </r>
    <r>
      <rPr>
        <sz val="9"/>
        <color indexed="56"/>
        <rFont val="Times New Roman"/>
        <family val="1"/>
      </rPr>
      <t>(ASI)</t>
    </r>
  </si>
  <si>
    <r>
      <t xml:space="preserve">Dirigenti di II Fascia </t>
    </r>
    <r>
      <rPr>
        <sz val="9"/>
        <color indexed="56"/>
        <rFont val="Times New Roman"/>
        <family val="1"/>
      </rPr>
      <t>(ASI, CNEL)</t>
    </r>
  </si>
  <si>
    <r>
      <t xml:space="preserve">Professionisti di I Qualifica </t>
    </r>
    <r>
      <rPr>
        <sz val="9"/>
        <color indexed="56"/>
        <rFont val="Times New Roman"/>
        <family val="1"/>
      </rPr>
      <t>(ENAC)</t>
    </r>
  </si>
  <si>
    <r>
      <t>Professionisti di II Qualifica</t>
    </r>
    <r>
      <rPr>
        <sz val="9"/>
        <color indexed="56"/>
        <rFont val="Times New Roman"/>
        <family val="1"/>
      </rPr>
      <t xml:space="preserve"> (ENAC)</t>
    </r>
  </si>
  <si>
    <t>Dirigenti di I fascia</t>
  </si>
  <si>
    <t>Dirigenti di II fascia</t>
  </si>
  <si>
    <t>Segretari comunali e provinciali</t>
  </si>
  <si>
    <t>Collaboratore a tempo determinato</t>
  </si>
  <si>
    <t>Categorie di personale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</si>
  <si>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Personale stabile e Altro personale.</t>
    </r>
  </si>
  <si>
    <t>Personale contrattista</t>
  </si>
  <si>
    <t>Insegnanti a tempo indeterminato</t>
  </si>
  <si>
    <t>Personale A.T.A. a tempo indeterminato</t>
  </si>
  <si>
    <t>Personale Elevate Professionalità</t>
  </si>
  <si>
    <t>Università</t>
  </si>
  <si>
    <t>Funzionari Amm.vo-Contabili</t>
  </si>
  <si>
    <t>Collaboratori e Sostituti Dirett. Amm.vo-Contabili</t>
  </si>
  <si>
    <t>Enti pubblici non economici</t>
  </si>
  <si>
    <t>Enti di ricerca</t>
  </si>
  <si>
    <t>Regioni ed Autonomie locali</t>
  </si>
  <si>
    <t>Agenzie fiscali</t>
  </si>
  <si>
    <t>Presidenza del consiglio ministri</t>
  </si>
  <si>
    <t>Autorità indipendenti</t>
  </si>
  <si>
    <t>Corpi di polizia</t>
  </si>
  <si>
    <t>Forze armate</t>
  </si>
  <si>
    <t>Vigili del fuoco</t>
  </si>
  <si>
    <t>Carriera diplomatica</t>
  </si>
  <si>
    <t>Carriera prefettizia</t>
  </si>
  <si>
    <t>Carriera penitenziaria</t>
  </si>
  <si>
    <r>
      <t>Totale occupati</t>
    </r>
    <r>
      <rPr>
        <b/>
        <vertAlign val="superscript"/>
        <sz val="9"/>
        <color indexed="18"/>
        <rFont val="Times New Roman"/>
        <family val="1"/>
      </rPr>
      <t>1</t>
    </r>
  </si>
  <si>
    <t>Profili Ruolo Professionale</t>
  </si>
  <si>
    <t>Profili Ruolo Amministrativo</t>
  </si>
  <si>
    <t>Profili Ruolo Sanitario - Personale Funzioni Riabilitative</t>
  </si>
  <si>
    <t>Profili Ruolo Sanitario - Personale Infermieristico</t>
  </si>
  <si>
    <t>Profili Ruolo Sanitario - Personale Tecnico Sanitario</t>
  </si>
  <si>
    <t>Profili Ruolo Sanitario - Personale Vigilanza e Ispezione</t>
  </si>
  <si>
    <t>Profili Ruolo Tecnico</t>
  </si>
  <si>
    <t>Dirigenti Ruolo Amministrativo</t>
  </si>
  <si>
    <t>Dirigenti Ruolo Professionale</t>
  </si>
  <si>
    <t>Dirigenti Ruolo Tecnico</t>
  </si>
  <si>
    <t>Dirigenti Sanitari non Medici</t>
  </si>
  <si>
    <t>Dirigenti medici</t>
  </si>
  <si>
    <t>Professionisti non medici</t>
  </si>
  <si>
    <t>Professionisti medici</t>
  </si>
  <si>
    <t>Personale scolastico</t>
  </si>
  <si>
    <t>Direttore divisione R.E.</t>
  </si>
  <si>
    <t>IV livello</t>
  </si>
  <si>
    <t>V livello</t>
  </si>
  <si>
    <t>VI livello</t>
  </si>
  <si>
    <t>VII livello</t>
  </si>
  <si>
    <t>VIII livello</t>
  </si>
  <si>
    <t>Dirigenti professionalità sanitarie (Ministero Salute)</t>
  </si>
  <si>
    <t>Insegnanti</t>
  </si>
  <si>
    <t>Insegnanti di sostegno a tempo determinato con contratto annuale</t>
  </si>
  <si>
    <t>Insegnanti a tempo determinato con contratto annuale</t>
  </si>
  <si>
    <t>Insegnanti a tempo determinato con contratto fino al termine attività didattica</t>
  </si>
  <si>
    <t>Insegnanti di sostegno a tempo indeterminato</t>
  </si>
  <si>
    <t>Docenti di religione</t>
  </si>
  <si>
    <t>Insegnanti di sostegno con contratto fino al termine attività didattica</t>
  </si>
  <si>
    <t>Personale A.T.A. tempo determinato con contratto annuale</t>
  </si>
  <si>
    <t>Personale A.T.A. a tempo determinato con contratto fino al termine attività didattica</t>
  </si>
  <si>
    <t>Personale A.T.A.</t>
  </si>
  <si>
    <t>Personale delle Aree a tempo determinato annuale</t>
  </si>
  <si>
    <t>Personale delle Aree a tempo determinato non annuale</t>
  </si>
  <si>
    <t>Personale Elevate Professionalità tempo determinato annuale</t>
  </si>
  <si>
    <t>Personale Elevate Professionalità tempo determinato non annuale</t>
  </si>
  <si>
    <t>Professori a tempo determinato annuale</t>
  </si>
  <si>
    <t>Professori a tempo determinato non annuale</t>
  </si>
  <si>
    <t>Personale docente</t>
  </si>
  <si>
    <t>Personale tecnico amministrativo</t>
  </si>
  <si>
    <t>Istituzioni di Alta Formazione e Specializzazione Artistica e Musicale</t>
  </si>
  <si>
    <t>Collaboratore ed esperto linguistico</t>
  </si>
  <si>
    <t>Professionisti (ENAC)</t>
  </si>
  <si>
    <r>
      <t xml:space="preserve">Ricercatori e Tecnologi </t>
    </r>
    <r>
      <rPr>
        <b/>
        <sz val="9"/>
        <color indexed="56"/>
        <rFont val="Times New Roman"/>
        <family val="1"/>
      </rPr>
      <t>(ASI)</t>
    </r>
  </si>
  <si>
    <t>Dirigenti e alte specializzazione fuori dotazionene organica</t>
  </si>
  <si>
    <t>Contrattisti</t>
  </si>
  <si>
    <t>Regioni statuto speciale e Province autonome</t>
  </si>
  <si>
    <t>Alte specializzazioni in dotazione organica art. 110, c. 1, TUEL</t>
  </si>
  <si>
    <t>Dirigenti e Alte specializzazioni fuori dotazione organica art. 110, c.2, TUEL</t>
  </si>
  <si>
    <t>Collaboratore a tempo determinato art. 90 TUEL</t>
  </si>
  <si>
    <t>Enti art. 70, comma 4 - D. Lgs. 165/01</t>
  </si>
  <si>
    <t>Enti art. 60, comma 3 - D. Lgs. 165/01</t>
  </si>
  <si>
    <t>Enti lista S13 ISTAT</t>
  </si>
  <si>
    <t>Ricercatori e Tecnologi (ASI)</t>
  </si>
  <si>
    <r>
      <t>Occupati nella pubblica amministrazione per categoria di personale</t>
    </r>
    <r>
      <rPr>
        <b/>
        <vertAlign val="superscript"/>
        <sz val="12"/>
        <color indexed="18"/>
        <rFont val="Times New Roman"/>
        <family val="1"/>
      </rPr>
      <t>1</t>
    </r>
  </si>
  <si>
    <t>Unità</t>
  </si>
  <si>
    <t>Anno 2016</t>
  </si>
  <si>
    <t>Anno 2012</t>
  </si>
  <si>
    <r>
      <t>Dirigenti di I Fascia</t>
    </r>
    <r>
      <rPr>
        <sz val="9"/>
        <color indexed="56"/>
        <rFont val="Times New Roman"/>
        <family val="1"/>
      </rPr>
      <t xml:space="preserve"> (CNEL)</t>
    </r>
  </si>
  <si>
    <r>
      <t xml:space="preserve">Dirigenti </t>
    </r>
    <r>
      <rPr>
        <sz val="9"/>
        <color indexed="56"/>
        <rFont val="Times New Roman"/>
        <family val="1"/>
      </rPr>
      <t>(UCAM, ENAC)</t>
    </r>
  </si>
  <si>
    <t>Area C (UCAM)</t>
  </si>
  <si>
    <t>Area C (ENAC)</t>
  </si>
  <si>
    <t>Area C (CNEL)</t>
  </si>
  <si>
    <t>Area B (UCAM)</t>
  </si>
  <si>
    <t>Area B (ENAC)</t>
  </si>
  <si>
    <t>Area B (CNEL)</t>
  </si>
  <si>
    <t>Area A (UCAM)</t>
  </si>
  <si>
    <t>Area A (ENAC)</t>
  </si>
  <si>
    <t>Area A (CNEL)</t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</si>
  <si>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elaborazioni Aran su dati RGS - IGOP. Dati aggiornati al 28/03/2018</t>
    </r>
  </si>
  <si>
    <t>Distribuzione degli occupati per macrocategoria - Anno 2016</t>
  </si>
  <si>
    <r>
      <rPr>
        <b/>
        <sz val="9"/>
        <rFont val="Times New Roman"/>
        <family val="1"/>
      </rPr>
      <t>Fonte</t>
    </r>
    <r>
      <rPr>
        <sz val="9"/>
        <rFont val="Times New Roman"/>
        <family val="1"/>
      </rPr>
      <t>: elaborazioni Aran su dati RGS - IGOP. Dati aggiornati al 28/03/2018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</si>
</sst>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\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Tahoma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9"/>
      <name val="Times New Roman"/>
      <family val="1"/>
    </font>
    <font>
      <sz val="9"/>
      <color indexed="10"/>
      <name val="Times New Roman"/>
      <family val="1"/>
    </font>
    <font>
      <b/>
      <i/>
      <sz val="9"/>
      <color indexed="18"/>
      <name val="Times New Roman"/>
      <family val="1"/>
    </font>
    <font>
      <i/>
      <sz val="9"/>
      <name val="Times New Roman"/>
      <family val="1"/>
    </font>
    <font>
      <sz val="9"/>
      <color indexed="12"/>
      <name val="Times New Roman"/>
      <family val="1"/>
    </font>
    <font>
      <b/>
      <sz val="9"/>
      <color indexed="18"/>
      <name val="Times New Roman"/>
      <family val="1"/>
    </font>
    <font>
      <b/>
      <vertAlign val="superscript"/>
      <sz val="9"/>
      <color indexed="10"/>
      <name val="Times New Roman"/>
      <family val="1"/>
    </font>
    <font>
      <i/>
      <sz val="9"/>
      <color indexed="21"/>
      <name val="Times New Roman"/>
      <family val="1"/>
    </font>
    <font>
      <sz val="9"/>
      <color indexed="56"/>
      <name val="Times New Roman"/>
      <family val="1"/>
    </font>
    <font>
      <sz val="10"/>
      <name val="Times New Roman"/>
      <family val="1"/>
    </font>
    <font>
      <b/>
      <sz val="14"/>
      <color indexed="21"/>
      <name val="Times New Roman"/>
      <family val="1"/>
    </font>
    <font>
      <b/>
      <vertAlign val="superscript"/>
      <sz val="8"/>
      <color indexed="10"/>
      <name val="Arial"/>
      <family val="2"/>
    </font>
    <font>
      <b/>
      <sz val="9"/>
      <color indexed="21"/>
      <name val="Times New Roman"/>
      <family val="1"/>
    </font>
    <font>
      <sz val="9"/>
      <color indexed="21"/>
      <name val="Times New Roman"/>
      <family val="1"/>
    </font>
    <font>
      <sz val="8"/>
      <name val="Times New Roman"/>
      <family val="1"/>
    </font>
    <font>
      <b/>
      <sz val="10"/>
      <color indexed="18"/>
      <name val="Times New Roman"/>
      <family val="1"/>
    </font>
    <font>
      <b/>
      <i/>
      <sz val="9"/>
      <color indexed="21"/>
      <name val="Times New Roman"/>
      <family val="1"/>
    </font>
    <font>
      <b/>
      <vertAlign val="superscript"/>
      <sz val="9"/>
      <color indexed="18"/>
      <name val="Times New Roman"/>
      <family val="1"/>
    </font>
    <font>
      <vertAlign val="superscript"/>
      <sz val="9"/>
      <name val="Times New Roman"/>
      <family val="1"/>
    </font>
    <font>
      <b/>
      <sz val="8"/>
      <name val="Times New Roman"/>
      <family val="1"/>
    </font>
    <font>
      <b/>
      <sz val="9"/>
      <color indexed="56"/>
      <name val="Times New Roman"/>
      <family val="1"/>
    </font>
    <font>
      <sz val="10"/>
      <color theme="1"/>
      <name val="Tahoma"/>
      <family val="2"/>
    </font>
    <font>
      <sz val="10"/>
      <name val="Arial"/>
      <family val="2"/>
    </font>
    <font>
      <b/>
      <sz val="12"/>
      <color indexed="18"/>
      <name val="Times New Roman"/>
      <family val="1"/>
    </font>
    <font>
      <b/>
      <vertAlign val="superscript"/>
      <sz val="12"/>
      <color indexed="18"/>
      <name val="Times New Roman"/>
      <family val="1"/>
    </font>
    <font>
      <b/>
      <sz val="8"/>
      <color indexed="18"/>
      <name val="Times New Roman"/>
      <family val="1"/>
    </font>
    <font>
      <b/>
      <sz val="16"/>
      <color rgb="FF000099"/>
      <name val="Times New Roman"/>
      <family val="1"/>
    </font>
    <font>
      <b/>
      <sz val="9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0" borderId="2" applyNumberFormat="0" applyFill="0" applyAlignment="0" applyProtection="0"/>
    <xf numFmtId="0" fontId="8" fillId="17" borderId="3" applyNumberForma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9" fillId="7" borderId="1" applyNumberFormat="0" applyAlignment="0" applyProtection="0"/>
    <xf numFmtId="0" fontId="10" fillId="22" borderId="0" applyNumberFormat="0" applyBorder="0" applyAlignment="0" applyProtection="0"/>
    <xf numFmtId="0" fontId="12" fillId="0" borderId="0"/>
    <xf numFmtId="0" fontId="11" fillId="0" borderId="0"/>
    <xf numFmtId="0" fontId="1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44" fillId="0" borderId="0"/>
    <xf numFmtId="9" fontId="45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164" fontId="48" fillId="25" borderId="0" xfId="31" applyNumberFormat="1" applyFont="1" applyFill="1" applyBorder="1" applyAlignment="1" applyProtection="1">
      <alignment horizontal="center" vertical="center"/>
      <protection locked="0"/>
    </xf>
    <xf numFmtId="164" fontId="25" fillId="26" borderId="0" xfId="46" applyNumberFormat="1" applyFont="1" applyFill="1" applyBorder="1" applyAlignment="1" applyProtection="1">
      <alignment horizontal="right" vertical="center"/>
      <protection locked="0"/>
    </xf>
    <xf numFmtId="0" fontId="28" fillId="26" borderId="0" xfId="46" applyFont="1" applyFill="1" applyBorder="1" applyAlignment="1" applyProtection="1">
      <alignment vertical="center"/>
      <protection locked="0"/>
    </xf>
    <xf numFmtId="0" fontId="39" fillId="26" borderId="0" xfId="46" applyFont="1" applyFill="1" applyBorder="1" applyAlignment="1" applyProtection="1">
      <alignment vertical="center"/>
      <protection locked="0"/>
    </xf>
    <xf numFmtId="0" fontId="37" fillId="0" borderId="0" xfId="46" applyFont="1" applyFill="1" applyProtection="1">
      <protection locked="0"/>
    </xf>
    <xf numFmtId="3" fontId="0" fillId="0" borderId="0" xfId="0" applyNumberFormat="1"/>
    <xf numFmtId="0" fontId="32" fillId="0" borderId="0" xfId="46" applyFont="1" applyFill="1" applyProtection="1">
      <protection locked="0"/>
    </xf>
    <xf numFmtId="0" fontId="46" fillId="0" borderId="0" xfId="46" applyFont="1" applyFill="1" applyAlignment="1" applyProtection="1">
      <protection locked="0"/>
    </xf>
    <xf numFmtId="0" fontId="33" fillId="0" borderId="0" xfId="46" applyFont="1" applyFill="1" applyBorder="1" applyAlignment="1" applyProtection="1">
      <alignment vertical="center"/>
      <protection locked="0"/>
    </xf>
    <xf numFmtId="164" fontId="32" fillId="0" borderId="0" xfId="46" applyNumberFormat="1" applyFont="1" applyFill="1" applyAlignment="1" applyProtection="1">
      <alignment horizontal="right"/>
      <protection locked="0"/>
    </xf>
    <xf numFmtId="3" fontId="32" fillId="0" borderId="0" xfId="46" applyNumberFormat="1" applyFont="1" applyFill="1" applyProtection="1">
      <protection locked="0"/>
    </xf>
    <xf numFmtId="3" fontId="32" fillId="0" borderId="0" xfId="46" applyNumberFormat="1" applyFont="1" applyFill="1" applyAlignment="1" applyProtection="1">
      <alignment horizontal="right"/>
      <protection locked="0"/>
    </xf>
    <xf numFmtId="3" fontId="34" fillId="0" borderId="0" xfId="46" applyNumberFormat="1" applyFont="1" applyFill="1" applyAlignment="1" applyProtection="1">
      <alignment horizontal="left" wrapText="1"/>
      <protection locked="0"/>
    </xf>
    <xf numFmtId="0" fontId="23" fillId="0" borderId="0" xfId="46" applyFont="1" applyFill="1" applyProtection="1">
      <protection locked="0"/>
    </xf>
    <xf numFmtId="0" fontId="28" fillId="0" borderId="0" xfId="46" applyFont="1" applyFill="1" applyAlignment="1" applyProtection="1">
      <alignment vertical="center"/>
      <protection locked="0"/>
    </xf>
    <xf numFmtId="0" fontId="35" fillId="0" borderId="0" xfId="46" applyFont="1" applyFill="1" applyBorder="1" applyAlignment="1" applyProtection="1">
      <alignment vertical="center"/>
      <protection locked="0"/>
    </xf>
    <xf numFmtId="164" fontId="23" fillId="0" borderId="0" xfId="46" applyNumberFormat="1" applyFont="1" applyFill="1" applyAlignment="1" applyProtection="1">
      <alignment horizontal="right"/>
      <protection locked="0"/>
    </xf>
    <xf numFmtId="3" fontId="23" fillId="0" borderId="0" xfId="46" applyNumberFormat="1" applyFont="1" applyFill="1" applyProtection="1">
      <protection locked="0"/>
    </xf>
    <xf numFmtId="3" fontId="23" fillId="0" borderId="0" xfId="46" applyNumberFormat="1" applyFont="1" applyFill="1" applyAlignment="1" applyProtection="1">
      <alignment horizontal="right"/>
      <protection locked="0"/>
    </xf>
    <xf numFmtId="0" fontId="35" fillId="0" borderId="0" xfId="46" applyNumberFormat="1" applyFont="1" applyFill="1" applyBorder="1" applyAlignment="1" applyProtection="1">
      <alignment horizontal="right" vertical="center" wrapText="1"/>
      <protection locked="0"/>
    </xf>
    <xf numFmtId="0" fontId="38" fillId="25" borderId="0" xfId="46" applyFont="1" applyFill="1" applyBorder="1" applyAlignment="1" applyProtection="1">
      <alignment horizontal="center" vertical="center"/>
      <protection locked="0"/>
    </xf>
    <xf numFmtId="0" fontId="28" fillId="25" borderId="0" xfId="46" applyFont="1" applyFill="1" applyBorder="1" applyAlignment="1" applyProtection="1">
      <alignment vertical="center"/>
      <protection locked="0"/>
    </xf>
    <xf numFmtId="0" fontId="23" fillId="25" borderId="0" xfId="46" applyFont="1" applyFill="1"/>
    <xf numFmtId="0" fontId="23" fillId="0" borderId="0" xfId="46" applyFont="1" applyFill="1"/>
    <xf numFmtId="0" fontId="36" fillId="0" borderId="0" xfId="46" applyNumberFormat="1" applyFont="1" applyFill="1" applyBorder="1" applyAlignment="1" applyProtection="1">
      <alignment horizontal="right" vertical="center"/>
      <protection locked="0"/>
    </xf>
    <xf numFmtId="0" fontId="28" fillId="0" borderId="0" xfId="46" applyFont="1" applyFill="1" applyBorder="1" applyAlignment="1" applyProtection="1">
      <alignment vertical="center"/>
      <protection locked="0"/>
    </xf>
    <xf numFmtId="164" fontId="30" fillId="0" borderId="0" xfId="46" applyNumberFormat="1" applyFont="1" applyFill="1" applyBorder="1" applyAlignment="1" applyProtection="1">
      <alignment horizontal="right" vertical="center"/>
      <protection locked="0"/>
    </xf>
    <xf numFmtId="0" fontId="26" fillId="0" borderId="0" xfId="46" applyFont="1" applyFill="1" applyAlignment="1">
      <alignment vertical="center"/>
    </xf>
    <xf numFmtId="0" fontId="23" fillId="0" borderId="0" xfId="46" applyFont="1" applyFill="1" applyBorder="1" applyAlignment="1" applyProtection="1">
      <alignment horizontal="left" vertical="center"/>
      <protection locked="0"/>
    </xf>
    <xf numFmtId="164" fontId="23" fillId="0" borderId="0" xfId="46" applyNumberFormat="1" applyFont="1" applyFill="1" applyBorder="1" applyAlignment="1" applyProtection="1">
      <alignment horizontal="right" vertical="center"/>
      <protection locked="0"/>
    </xf>
    <xf numFmtId="0" fontId="26" fillId="27" borderId="0" xfId="46" applyFont="1" applyFill="1" applyAlignment="1">
      <alignment vertical="center"/>
    </xf>
    <xf numFmtId="0" fontId="23" fillId="0" borderId="0" xfId="46" applyFont="1" applyFill="1" applyAlignment="1">
      <alignment vertical="center"/>
    </xf>
    <xf numFmtId="0" fontId="28" fillId="28" borderId="0" xfId="46" applyFont="1" applyFill="1" applyBorder="1" applyAlignment="1" applyProtection="1">
      <alignment horizontal="left" vertical="center"/>
      <protection locked="0"/>
    </xf>
    <xf numFmtId="0" fontId="25" fillId="28" borderId="0" xfId="46" applyFont="1" applyFill="1" applyBorder="1" applyAlignment="1" applyProtection="1">
      <alignment vertical="center"/>
      <protection locked="0"/>
    </xf>
    <xf numFmtId="164" fontId="25" fillId="28" borderId="0" xfId="46" applyNumberFormat="1" applyFont="1" applyFill="1" applyBorder="1" applyAlignment="1" applyProtection="1">
      <alignment horizontal="right" vertical="center"/>
      <protection locked="0"/>
    </xf>
    <xf numFmtId="164" fontId="25" fillId="27" borderId="0" xfId="46" applyNumberFormat="1" applyFont="1" applyFill="1" applyBorder="1" applyAlignment="1" applyProtection="1">
      <alignment vertical="center"/>
      <protection locked="0"/>
    </xf>
    <xf numFmtId="3" fontId="29" fillId="0" borderId="0" xfId="46" applyNumberFormat="1" applyFont="1" applyFill="1" applyAlignment="1" applyProtection="1">
      <alignment horizontal="left" vertical="center" wrapText="1"/>
      <protection locked="0"/>
    </xf>
    <xf numFmtId="0" fontId="28" fillId="27" borderId="0" xfId="46" applyFont="1" applyFill="1" applyBorder="1" applyAlignment="1" applyProtection="1">
      <alignment vertical="center"/>
      <protection locked="0"/>
    </xf>
    <xf numFmtId="0" fontId="24" fillId="27" borderId="0" xfId="46" applyFont="1" applyFill="1" applyAlignment="1">
      <alignment vertical="center"/>
    </xf>
    <xf numFmtId="164" fontId="25" fillId="27" borderId="0" xfId="46" applyNumberFormat="1" applyFont="1" applyFill="1" applyBorder="1" applyAlignment="1" applyProtection="1">
      <alignment horizontal="right" vertical="center"/>
      <protection locked="0"/>
    </xf>
    <xf numFmtId="3" fontId="23" fillId="27" borderId="0" xfId="46" applyNumberFormat="1" applyFont="1" applyFill="1" applyBorder="1" applyAlignment="1" applyProtection="1">
      <alignment horizontal="right" vertical="center"/>
      <protection locked="0"/>
    </xf>
    <xf numFmtId="0" fontId="28" fillId="24" borderId="0" xfId="46" applyFont="1" applyFill="1" applyBorder="1" applyAlignment="1" applyProtection="1">
      <alignment horizontal="left" vertical="center"/>
      <protection locked="0"/>
    </xf>
    <xf numFmtId="0" fontId="39" fillId="24" borderId="0" xfId="46" applyFont="1" applyFill="1" applyBorder="1" applyAlignment="1" applyProtection="1">
      <alignment vertical="center"/>
      <protection locked="0"/>
    </xf>
    <xf numFmtId="164" fontId="25" fillId="24" borderId="0" xfId="46" applyNumberFormat="1" applyFont="1" applyFill="1" applyBorder="1" applyAlignment="1" applyProtection="1">
      <alignment horizontal="right" vertical="center"/>
      <protection locked="0"/>
    </xf>
    <xf numFmtId="0" fontId="23" fillId="29" borderId="0" xfId="46" applyFont="1" applyFill="1" applyBorder="1" applyAlignment="1" applyProtection="1">
      <alignment horizontal="left" vertical="center"/>
      <protection locked="0"/>
    </xf>
    <xf numFmtId="0" fontId="25" fillId="29" borderId="0" xfId="46" applyFont="1" applyFill="1" applyBorder="1" applyAlignment="1" applyProtection="1">
      <alignment vertical="center"/>
      <protection locked="0"/>
    </xf>
    <xf numFmtId="164" fontId="23" fillId="29" borderId="0" xfId="46" applyNumberFormat="1" applyFont="1" applyFill="1" applyAlignment="1">
      <alignment vertical="center"/>
    </xf>
    <xf numFmtId="0" fontId="25" fillId="0" borderId="0" xfId="46" applyFont="1" applyFill="1" applyBorder="1" applyAlignment="1" applyProtection="1">
      <alignment vertical="center"/>
      <protection locked="0"/>
    </xf>
    <xf numFmtId="164" fontId="23" fillId="0" borderId="0" xfId="46" applyNumberFormat="1" applyFont="1" applyFill="1" applyAlignment="1">
      <alignment vertical="center"/>
    </xf>
    <xf numFmtId="0" fontId="23" fillId="27" borderId="0" xfId="46" applyFont="1" applyFill="1" applyAlignment="1">
      <alignment vertical="center"/>
    </xf>
    <xf numFmtId="0" fontId="23" fillId="29" borderId="0" xfId="46" applyFont="1" applyFill="1" applyAlignment="1">
      <alignment vertical="center"/>
    </xf>
    <xf numFmtId="0" fontId="26" fillId="29" borderId="0" xfId="46" applyFont="1" applyFill="1" applyAlignment="1">
      <alignment vertical="center"/>
    </xf>
    <xf numFmtId="164" fontId="23" fillId="29" borderId="0" xfId="46" applyNumberFormat="1" applyFont="1" applyFill="1" applyBorder="1" applyAlignment="1" applyProtection="1">
      <alignment horizontal="right" vertical="center"/>
      <protection locked="0"/>
    </xf>
    <xf numFmtId="0" fontId="27" fillId="0" borderId="0" xfId="46" applyFont="1" applyFill="1" applyAlignment="1">
      <alignment vertical="center"/>
    </xf>
    <xf numFmtId="0" fontId="24" fillId="0" borderId="0" xfId="46" applyFont="1" applyFill="1" applyAlignment="1">
      <alignment vertical="center"/>
    </xf>
    <xf numFmtId="164" fontId="25" fillId="24" borderId="0" xfId="46" applyNumberFormat="1" applyFont="1" applyFill="1" applyBorder="1" applyAlignment="1" applyProtection="1">
      <alignment horizontal="right"/>
      <protection locked="0"/>
    </xf>
    <xf numFmtId="0" fontId="28" fillId="24" borderId="0" xfId="46" applyFont="1" applyFill="1" applyBorder="1" applyAlignment="1" applyProtection="1">
      <alignment horizontal="left"/>
      <protection locked="0"/>
    </xf>
    <xf numFmtId="0" fontId="39" fillId="24" borderId="0" xfId="46" applyFont="1" applyFill="1" applyBorder="1" applyProtection="1">
      <protection locked="0"/>
    </xf>
    <xf numFmtId="0" fontId="23" fillId="0" borderId="0" xfId="46" applyFont="1" applyFill="1" applyAlignment="1"/>
    <xf numFmtId="164" fontId="23" fillId="0" borderId="0" xfId="46" applyNumberFormat="1" applyFont="1" applyFill="1"/>
    <xf numFmtId="0" fontId="23" fillId="0" borderId="0" xfId="46" quotePrefix="1" applyFont="1" applyFill="1" applyAlignment="1"/>
    <xf numFmtId="3" fontId="29" fillId="0" borderId="0" xfId="46" applyNumberFormat="1" applyFont="1" applyFill="1" applyAlignment="1" applyProtection="1">
      <alignment horizontal="left" wrapText="1"/>
      <protection locked="0"/>
    </xf>
    <xf numFmtId="0" fontId="23" fillId="0" borderId="0" xfId="46" applyFont="1" applyAlignment="1">
      <alignment wrapText="1"/>
    </xf>
    <xf numFmtId="0" fontId="49" fillId="30" borderId="0" xfId="0" applyFont="1" applyFill="1" applyAlignment="1">
      <alignment horizontal="center" vertical="center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 2 2" xfId="46"/>
    <cellStyle name="Normale 3" xfId="44"/>
    <cellStyle name="Normale 4" xfId="47"/>
    <cellStyle name="Normale 5" xfId="49"/>
    <cellStyle name="Normale_Aran2009-01-02_orig&amp;ConIstat" xfId="31"/>
    <cellStyle name="Nota" xfId="32" builtinId="10" customBuiltin="1"/>
    <cellStyle name="Output" xfId="33" builtinId="21" customBuiltin="1"/>
    <cellStyle name="Percentuale 2" xfId="45"/>
    <cellStyle name="Percentuale 3" xfId="48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55110664358445"/>
          <c:y val="0.10149036349709398"/>
          <c:w val="0.76177882020066645"/>
          <c:h val="0.89137604687380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accent1"/>
              </a:solidFill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1.5760441292356187E-3"/>
                  <c:y val="-0.1585984324573536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4.4129235618597322E-2"/>
                  <c:y val="-0.1567544098481465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9.2876156437892071E-2"/>
                  <c:y val="6.085753803596127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"/>
                  <c:y val="0.1014290848498709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"/>
                  <c:y val="7.192254495159058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"/>
                  <c:y val="-2.213015904132312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9.4562647754137114E-2"/>
                  <c:y val="-9.40527039929137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7.132617288087216E-2"/>
                  <c:y val="-1.554836765736233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8"/>
              <c:layout>
                <c:manualLayout>
                  <c:x val="-3.7825059101654845E-2"/>
                  <c:y val="-0.1581911182264042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spPr>
              <a:ln w="6350" cmpd="sng"/>
            </c:spPr>
            <c:txPr>
              <a:bodyPr/>
              <a:lstStyle/>
              <a:p>
                <a:pPr>
                  <a:defRPr sz="1000" i="0"/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</c:dLbls>
          <c:cat>
            <c:strLit>
              <c:ptCount val="9"/>
              <c:pt idx="0">
                <c:v>Medici SSN</c:v>
              </c:pt>
              <c:pt idx="1">
                <c:v>Dirigenti</c:v>
              </c:pt>
              <c:pt idx="2">
                <c:v>Professionisti, Ricercatori e Tecnologi</c:v>
              </c:pt>
              <c:pt idx="3">
                <c:v>Personale non dirigente</c:v>
              </c:pt>
              <c:pt idx="4">
                <c:v>Docenti Scuola e AFAM</c:v>
              </c:pt>
              <c:pt idx="5">
                <c:v>Professori e Ricercatori universitari</c:v>
              </c:pt>
              <c:pt idx="6">
                <c:v>Diplomatici, Magistrati e Prefetti</c:v>
              </c:pt>
              <c:pt idx="7">
                <c:v>Personale Forze di polizia, Forze Armate, Vigili del Fuoco, Carriera Penitenziaria</c:v>
              </c:pt>
              <c:pt idx="8">
                <c:v>Altri</c:v>
              </c:pt>
            </c:strLit>
          </c:cat>
          <c:val>
            <c:numLit>
              <c:formatCode>#,##0</c:formatCode>
              <c:ptCount val="9"/>
              <c:pt idx="0">
                <c:v>110501</c:v>
              </c:pt>
              <c:pt idx="1">
                <c:v>46051</c:v>
              </c:pt>
              <c:pt idx="2">
                <c:v>12770</c:v>
              </c:pt>
              <c:pt idx="3">
                <c:v>1563887</c:v>
              </c:pt>
              <c:pt idx="4">
                <c:v>918230</c:v>
              </c:pt>
              <c:pt idx="5">
                <c:v>46474</c:v>
              </c:pt>
              <c:pt idx="6">
                <c:v>12470</c:v>
              </c:pt>
              <c:pt idx="7">
                <c:v>521633</c:v>
              </c:pt>
              <c:pt idx="8">
                <c:v>15748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9</xdr:col>
      <xdr:colOff>542925</xdr:colOff>
      <xdr:row>44</xdr:row>
      <xdr:rowOff>123825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showGridLines="0" tabSelected="1" zoomScale="110" zoomScaleNormal="110" workbookViewId="0"/>
  </sheetViews>
  <sheetFormatPr defaultColWidth="9.109375" defaultRowHeight="12" outlineLevelRow="2" x14ac:dyDescent="0.25"/>
  <cols>
    <col min="1" max="1" width="0.88671875" style="24" customWidth="1"/>
    <col min="2" max="2" width="59.109375" style="59" customWidth="1"/>
    <col min="3" max="3" width="0.88671875" style="24" customWidth="1"/>
    <col min="4" max="4" width="9.6640625" style="60" hidden="1" customWidth="1"/>
    <col min="5" max="5" width="9.6640625" style="60" customWidth="1"/>
    <col min="6" max="6" width="0.5546875" style="24" customWidth="1"/>
    <col min="7" max="16384" width="9.109375" style="24"/>
  </cols>
  <sheetData>
    <row r="1" spans="1:15" s="7" customFormat="1" ht="22.5" customHeight="1" x14ac:dyDescent="0.3">
      <c r="B1" s="8" t="s">
        <v>140</v>
      </c>
      <c r="C1" s="9"/>
      <c r="D1" s="10"/>
      <c r="E1" s="10"/>
      <c r="F1" s="11"/>
      <c r="G1" s="12"/>
      <c r="H1" s="12"/>
      <c r="I1" s="12"/>
      <c r="J1" s="12"/>
      <c r="K1" s="12"/>
      <c r="L1" s="12"/>
      <c r="M1" s="13"/>
      <c r="N1" s="12"/>
      <c r="O1" s="12"/>
    </row>
    <row r="2" spans="1:15" s="14" customFormat="1" ht="13.5" customHeight="1" x14ac:dyDescent="0.25">
      <c r="B2" s="15" t="s">
        <v>142</v>
      </c>
      <c r="C2" s="16"/>
      <c r="D2" s="17"/>
      <c r="E2" s="17"/>
      <c r="F2" s="18"/>
      <c r="G2" s="19"/>
      <c r="H2" s="19"/>
      <c r="I2" s="19"/>
      <c r="J2" s="19"/>
      <c r="K2" s="19"/>
      <c r="L2" s="19"/>
      <c r="M2" s="20"/>
      <c r="N2" s="19"/>
      <c r="O2" s="19"/>
    </row>
    <row r="3" spans="1:15" s="14" customFormat="1" ht="6.75" customHeight="1" x14ac:dyDescent="0.25">
      <c r="B3" s="15"/>
      <c r="C3" s="16"/>
      <c r="D3" s="17"/>
      <c r="E3" s="17"/>
      <c r="F3" s="18"/>
      <c r="G3" s="19"/>
      <c r="H3" s="19"/>
      <c r="I3" s="19"/>
      <c r="J3" s="19"/>
      <c r="K3" s="19"/>
      <c r="L3" s="19"/>
      <c r="M3" s="20"/>
      <c r="N3" s="19"/>
      <c r="O3" s="19"/>
    </row>
    <row r="4" spans="1:15" ht="37.5" customHeight="1" x14ac:dyDescent="0.25">
      <c r="A4" s="62"/>
      <c r="B4" s="21" t="s">
        <v>64</v>
      </c>
      <c r="C4" s="22"/>
      <c r="D4" s="1" t="s">
        <v>143</v>
      </c>
      <c r="E4" s="1" t="s">
        <v>141</v>
      </c>
      <c r="F4" s="23"/>
    </row>
    <row r="5" spans="1:15" ht="3.75" customHeight="1" x14ac:dyDescent="0.25">
      <c r="A5" s="63"/>
      <c r="B5" s="25"/>
      <c r="C5" s="26"/>
      <c r="D5" s="27"/>
      <c r="E5" s="27"/>
    </row>
    <row r="6" spans="1:15" s="28" customFormat="1" ht="13.5" customHeight="1" outlineLevel="2" x14ac:dyDescent="0.25">
      <c r="B6" s="29" t="s">
        <v>93</v>
      </c>
      <c r="D6" s="30">
        <v>2714</v>
      </c>
      <c r="E6" s="30">
        <v>2414</v>
      </c>
      <c r="F6" s="31"/>
    </row>
    <row r="7" spans="1:15" s="28" customFormat="1" ht="13.5" customHeight="1" outlineLevel="2" x14ac:dyDescent="0.25">
      <c r="B7" s="29" t="s">
        <v>94</v>
      </c>
      <c r="D7" s="30">
        <v>1413</v>
      </c>
      <c r="E7" s="30">
        <v>1297</v>
      </c>
      <c r="F7" s="31"/>
    </row>
    <row r="8" spans="1:15" s="28" customFormat="1" ht="13.5" customHeight="1" outlineLevel="2" x14ac:dyDescent="0.25">
      <c r="B8" s="29" t="s">
        <v>95</v>
      </c>
      <c r="D8" s="30">
        <v>1127</v>
      </c>
      <c r="E8" s="30">
        <v>1025</v>
      </c>
      <c r="F8" s="31"/>
    </row>
    <row r="9" spans="1:15" s="28" customFormat="1" ht="13.5" customHeight="1" outlineLevel="2" x14ac:dyDescent="0.25">
      <c r="B9" s="29" t="s">
        <v>96</v>
      </c>
      <c r="D9" s="30">
        <v>14506</v>
      </c>
      <c r="E9" s="30">
        <v>13535</v>
      </c>
      <c r="F9" s="31"/>
    </row>
    <row r="10" spans="1:15" s="32" customFormat="1" ht="15" customHeight="1" outlineLevel="1" x14ac:dyDescent="0.25">
      <c r="B10" s="33" t="s">
        <v>46</v>
      </c>
      <c r="C10" s="34"/>
      <c r="D10" s="35">
        <f>SUM(D6:D9)</f>
        <v>19760</v>
      </c>
      <c r="E10" s="35">
        <f>SUM(E6:E9)</f>
        <v>18271</v>
      </c>
      <c r="F10" s="36"/>
    </row>
    <row r="11" spans="1:15" s="28" customFormat="1" ht="13.5" customHeight="1" outlineLevel="2" x14ac:dyDescent="0.25">
      <c r="B11" s="29" t="s">
        <v>16</v>
      </c>
      <c r="D11" s="30">
        <v>109002</v>
      </c>
      <c r="E11" s="30">
        <v>105086</v>
      </c>
      <c r="F11" s="31"/>
    </row>
    <row r="12" spans="1:15" s="28" customFormat="1" ht="13.5" customHeight="1" outlineLevel="2" x14ac:dyDescent="0.25">
      <c r="B12" s="29" t="s">
        <v>29</v>
      </c>
      <c r="D12" s="30">
        <v>154</v>
      </c>
      <c r="E12" s="30">
        <v>103</v>
      </c>
      <c r="F12" s="31"/>
    </row>
    <row r="13" spans="1:15" s="28" customFormat="1" ht="13.5" customHeight="1" outlineLevel="2" x14ac:dyDescent="0.25">
      <c r="B13" s="29" t="s">
        <v>30</v>
      </c>
      <c r="D13" s="30">
        <v>5557</v>
      </c>
      <c r="E13" s="30">
        <v>5312</v>
      </c>
      <c r="F13" s="31"/>
    </row>
    <row r="14" spans="1:15" s="32" customFormat="1" ht="15" customHeight="1" outlineLevel="1" x14ac:dyDescent="0.25">
      <c r="B14" s="33" t="s">
        <v>97</v>
      </c>
      <c r="C14" s="34"/>
      <c r="D14" s="35">
        <f>SUM(D11:D13)</f>
        <v>114713</v>
      </c>
      <c r="E14" s="35">
        <f>SUM(E11:E13)</f>
        <v>110501</v>
      </c>
      <c r="F14" s="36"/>
    </row>
    <row r="15" spans="1:15" s="28" customFormat="1" ht="13.5" customHeight="1" outlineLevel="2" x14ac:dyDescent="0.25">
      <c r="B15" s="29" t="s">
        <v>87</v>
      </c>
      <c r="D15" s="30">
        <v>73775</v>
      </c>
      <c r="E15" s="30">
        <v>68947</v>
      </c>
      <c r="F15" s="31"/>
    </row>
    <row r="16" spans="1:15" s="28" customFormat="1" ht="13.5" customHeight="1" outlineLevel="2" x14ac:dyDescent="0.25">
      <c r="B16" s="29" t="s">
        <v>86</v>
      </c>
      <c r="D16" s="30">
        <v>338</v>
      </c>
      <c r="E16" s="30">
        <v>261</v>
      </c>
      <c r="F16" s="31"/>
    </row>
    <row r="17" spans="1:6" s="28" customFormat="1" ht="13.5" customHeight="1" outlineLevel="2" x14ac:dyDescent="0.25">
      <c r="B17" s="29" t="s">
        <v>88</v>
      </c>
      <c r="D17" s="30">
        <v>20461</v>
      </c>
      <c r="E17" s="30">
        <v>19792</v>
      </c>
      <c r="F17" s="31"/>
    </row>
    <row r="18" spans="1:6" s="28" customFormat="1" ht="13.5" customHeight="1" outlineLevel="2" x14ac:dyDescent="0.25">
      <c r="B18" s="29" t="s">
        <v>89</v>
      </c>
      <c r="D18" s="30">
        <v>271759</v>
      </c>
      <c r="E18" s="30">
        <v>264629</v>
      </c>
      <c r="F18" s="31"/>
    </row>
    <row r="19" spans="1:6" s="28" customFormat="1" ht="13.5" customHeight="1" outlineLevel="2" x14ac:dyDescent="0.25">
      <c r="B19" s="29" t="s">
        <v>90</v>
      </c>
      <c r="D19" s="30">
        <v>36383</v>
      </c>
      <c r="E19" s="30">
        <v>35514</v>
      </c>
      <c r="F19" s="31"/>
    </row>
    <row r="20" spans="1:6" s="28" customFormat="1" ht="13.5" customHeight="1" outlineLevel="2" x14ac:dyDescent="0.25">
      <c r="B20" s="29" t="s">
        <v>91</v>
      </c>
      <c r="D20" s="30">
        <v>11980</v>
      </c>
      <c r="E20" s="30">
        <v>11257</v>
      </c>
      <c r="F20" s="31"/>
    </row>
    <row r="21" spans="1:6" s="28" customFormat="1" ht="13.5" customHeight="1" outlineLevel="2" x14ac:dyDescent="0.25">
      <c r="B21" s="29" t="s">
        <v>92</v>
      </c>
      <c r="D21" s="30">
        <v>122882</v>
      </c>
      <c r="E21" s="30">
        <v>118384</v>
      </c>
      <c r="F21" s="31"/>
    </row>
    <row r="22" spans="1:6" s="32" customFormat="1" ht="15" customHeight="1" outlineLevel="1" x14ac:dyDescent="0.25">
      <c r="B22" s="33" t="s">
        <v>44</v>
      </c>
      <c r="C22" s="34"/>
      <c r="D22" s="35">
        <f>SUM(D15:D21)</f>
        <v>537578</v>
      </c>
      <c r="E22" s="35">
        <f>SUM(E15:E21)</f>
        <v>518784</v>
      </c>
      <c r="F22" s="36"/>
    </row>
    <row r="23" spans="1:6" s="28" customFormat="1" ht="13.5" customHeight="1" outlineLevel="2" x14ac:dyDescent="0.25">
      <c r="B23" s="29" t="s">
        <v>0</v>
      </c>
      <c r="D23" s="30">
        <v>874</v>
      </c>
      <c r="E23" s="30">
        <v>810</v>
      </c>
      <c r="F23" s="31"/>
    </row>
    <row r="24" spans="1:6" s="28" customFormat="1" ht="13.5" customHeight="1" outlineLevel="2" x14ac:dyDescent="0.25">
      <c r="B24" s="29" t="s">
        <v>66</v>
      </c>
      <c r="D24" s="30">
        <v>410</v>
      </c>
      <c r="E24" s="30">
        <v>297</v>
      </c>
      <c r="F24" s="31"/>
    </row>
    <row r="25" spans="1:6" s="32" customFormat="1" ht="15" customHeight="1" outlineLevel="1" x14ac:dyDescent="0.25">
      <c r="B25" s="33" t="s">
        <v>45</v>
      </c>
      <c r="C25" s="34"/>
      <c r="D25" s="35">
        <f>SUM(D23:D24)</f>
        <v>1284</v>
      </c>
      <c r="E25" s="35">
        <f t="shared" ref="E25" si="0">SUM(E23:E24)</f>
        <v>1107</v>
      </c>
      <c r="F25" s="36"/>
    </row>
    <row r="26" spans="1:6" s="32" customFormat="1" ht="21" customHeight="1" x14ac:dyDescent="0.25">
      <c r="A26" s="37"/>
      <c r="B26" s="38" t="s">
        <v>41</v>
      </c>
      <c r="C26" s="39"/>
      <c r="D26" s="40">
        <f>+D25+D22+D14+D10</f>
        <v>673335</v>
      </c>
      <c r="E26" s="40">
        <f t="shared" ref="E26" si="1">+E25+E22+E14+E10</f>
        <v>648663</v>
      </c>
      <c r="F26" s="41"/>
    </row>
    <row r="27" spans="1:6" s="32" customFormat="1" ht="2.25" customHeight="1" x14ac:dyDescent="0.25">
      <c r="A27" s="37"/>
      <c r="B27" s="42"/>
      <c r="C27" s="43"/>
      <c r="D27" s="44"/>
      <c r="E27" s="44"/>
      <c r="F27" s="44"/>
    </row>
    <row r="28" spans="1:6" s="32" customFormat="1" ht="13.5" customHeight="1" outlineLevel="2" x14ac:dyDescent="0.25">
      <c r="B28" s="45" t="s">
        <v>60</v>
      </c>
      <c r="C28" s="46"/>
      <c r="D28" s="47">
        <v>96</v>
      </c>
      <c r="E28" s="47">
        <v>90</v>
      </c>
      <c r="F28" s="36"/>
    </row>
    <row r="29" spans="1:6" s="32" customFormat="1" ht="13.5" customHeight="1" outlineLevel="2" x14ac:dyDescent="0.25">
      <c r="B29" s="29" t="s">
        <v>61</v>
      </c>
      <c r="C29" s="48"/>
      <c r="D29" s="49">
        <v>862</v>
      </c>
      <c r="E29" s="49">
        <v>686</v>
      </c>
      <c r="F29" s="36"/>
    </row>
    <row r="30" spans="1:6" s="32" customFormat="1" ht="15" customHeight="1" outlineLevel="1" x14ac:dyDescent="0.25">
      <c r="B30" s="33" t="s">
        <v>25</v>
      </c>
      <c r="C30" s="34"/>
      <c r="D30" s="35">
        <f>SUM(D28:D29)</f>
        <v>958</v>
      </c>
      <c r="E30" s="35">
        <f>SUM(E28:E29)</f>
        <v>776</v>
      </c>
      <c r="F30" s="36"/>
    </row>
    <row r="31" spans="1:6" s="32" customFormat="1" ht="13.5" customHeight="1" outlineLevel="2" x14ac:dyDescent="0.25">
      <c r="B31" s="29" t="s">
        <v>98</v>
      </c>
      <c r="C31" s="48"/>
      <c r="D31" s="49">
        <v>1051</v>
      </c>
      <c r="E31" s="49">
        <v>996</v>
      </c>
      <c r="F31" s="36"/>
    </row>
    <row r="32" spans="1:6" s="32" customFormat="1" ht="13.5" customHeight="1" outlineLevel="2" x14ac:dyDescent="0.25">
      <c r="B32" s="29" t="s">
        <v>99</v>
      </c>
      <c r="C32" s="48"/>
      <c r="D32" s="49">
        <v>1165</v>
      </c>
      <c r="E32" s="49">
        <v>1020</v>
      </c>
      <c r="F32" s="36"/>
    </row>
    <row r="33" spans="1:6" s="32" customFormat="1" ht="15" customHeight="1" outlineLevel="1" x14ac:dyDescent="0.25">
      <c r="B33" s="33" t="s">
        <v>17</v>
      </c>
      <c r="C33" s="34"/>
      <c r="D33" s="35">
        <f>SUM(D31:D32)</f>
        <v>2216</v>
      </c>
      <c r="E33" s="35">
        <f>SUM(E31:E32)</f>
        <v>2016</v>
      </c>
      <c r="F33" s="36"/>
    </row>
    <row r="34" spans="1:6" s="32" customFormat="1" ht="13.5" customHeight="1" outlineLevel="2" x14ac:dyDescent="0.25">
      <c r="B34" s="29" t="s">
        <v>12</v>
      </c>
      <c r="D34" s="49">
        <v>34047</v>
      </c>
      <c r="E34" s="49">
        <v>28660</v>
      </c>
      <c r="F34" s="50"/>
    </row>
    <row r="35" spans="1:6" s="32" customFormat="1" ht="13.5" customHeight="1" outlineLevel="2" x14ac:dyDescent="0.25">
      <c r="B35" s="29" t="s">
        <v>11</v>
      </c>
      <c r="D35" s="49">
        <v>9347</v>
      </c>
      <c r="E35" s="49">
        <v>8864</v>
      </c>
      <c r="F35" s="50"/>
    </row>
    <row r="36" spans="1:6" s="32" customFormat="1" ht="13.5" customHeight="1" outlineLevel="2" x14ac:dyDescent="0.25">
      <c r="B36" s="29" t="s">
        <v>10</v>
      </c>
      <c r="D36" s="49">
        <v>1636</v>
      </c>
      <c r="E36" s="49">
        <v>1917</v>
      </c>
      <c r="F36" s="50"/>
    </row>
    <row r="37" spans="1:6" s="32" customFormat="1" ht="15" customHeight="1" outlineLevel="1" x14ac:dyDescent="0.25">
      <c r="B37" s="33" t="s">
        <v>44</v>
      </c>
      <c r="C37" s="34"/>
      <c r="D37" s="35">
        <f>SUM(D34:D36)</f>
        <v>45030</v>
      </c>
      <c r="E37" s="35">
        <f>SUM(E34:E36)</f>
        <v>39441</v>
      </c>
      <c r="F37" s="36"/>
    </row>
    <row r="38" spans="1:6" s="32" customFormat="1" ht="13.5" customHeight="1" outlineLevel="2" x14ac:dyDescent="0.25">
      <c r="B38" s="29" t="s">
        <v>0</v>
      </c>
      <c r="D38" s="49">
        <v>11</v>
      </c>
      <c r="E38" s="49">
        <v>8</v>
      </c>
      <c r="F38" s="50"/>
    </row>
    <row r="39" spans="1:6" s="32" customFormat="1" ht="13.5" customHeight="1" outlineLevel="2" x14ac:dyDescent="0.25">
      <c r="B39" s="29" t="s">
        <v>66</v>
      </c>
      <c r="D39" s="49">
        <v>402</v>
      </c>
      <c r="E39" s="49">
        <v>260</v>
      </c>
      <c r="F39" s="50"/>
    </row>
    <row r="40" spans="1:6" s="32" customFormat="1" ht="15" customHeight="1" outlineLevel="1" x14ac:dyDescent="0.25">
      <c r="B40" s="33" t="s">
        <v>45</v>
      </c>
      <c r="C40" s="34"/>
      <c r="D40" s="35">
        <f>SUM(D38:D39)</f>
        <v>413</v>
      </c>
      <c r="E40" s="35">
        <f>SUM(E38:E39)</f>
        <v>268</v>
      </c>
      <c r="F40" s="36"/>
    </row>
    <row r="41" spans="1:6" s="32" customFormat="1" ht="21" customHeight="1" x14ac:dyDescent="0.25">
      <c r="A41" s="37"/>
      <c r="B41" s="38" t="s">
        <v>73</v>
      </c>
      <c r="C41" s="39"/>
      <c r="D41" s="40">
        <f>+D40+D37+D33+D30</f>
        <v>48617</v>
      </c>
      <c r="E41" s="40">
        <f>+E40+E37+E33+E30</f>
        <v>42501</v>
      </c>
      <c r="F41" s="41"/>
    </row>
    <row r="42" spans="1:6" s="32" customFormat="1" ht="2.25" customHeight="1" x14ac:dyDescent="0.25">
      <c r="A42" s="37"/>
      <c r="B42" s="42"/>
      <c r="C42" s="43"/>
      <c r="D42" s="44"/>
      <c r="E42" s="44"/>
      <c r="F42" s="44"/>
    </row>
    <row r="43" spans="1:6" s="32" customFormat="1" ht="13.5" customHeight="1" outlineLevel="2" x14ac:dyDescent="0.25">
      <c r="B43" s="45" t="s">
        <v>60</v>
      </c>
      <c r="C43" s="51"/>
      <c r="D43" s="47">
        <v>25</v>
      </c>
      <c r="E43" s="47">
        <v>21</v>
      </c>
      <c r="F43" s="36"/>
    </row>
    <row r="44" spans="1:6" s="32" customFormat="1" ht="13.5" customHeight="1" outlineLevel="2" x14ac:dyDescent="0.25">
      <c r="B44" s="29" t="s">
        <v>61</v>
      </c>
      <c r="D44" s="49">
        <v>89</v>
      </c>
      <c r="E44" s="49">
        <v>86</v>
      </c>
      <c r="F44" s="36"/>
    </row>
    <row r="45" spans="1:6" s="32" customFormat="1" ht="15" customHeight="1" outlineLevel="1" x14ac:dyDescent="0.25">
      <c r="B45" s="33" t="s">
        <v>25</v>
      </c>
      <c r="C45" s="34"/>
      <c r="D45" s="35">
        <f>SUM(D43:D44)</f>
        <v>114</v>
      </c>
      <c r="E45" s="35">
        <f>SUM(E43:E44)</f>
        <v>107</v>
      </c>
      <c r="F45" s="36"/>
    </row>
    <row r="46" spans="1:6" s="32" customFormat="1" ht="13.5" customHeight="1" outlineLevel="2" x14ac:dyDescent="0.25">
      <c r="B46" s="29" t="s">
        <v>14</v>
      </c>
      <c r="D46" s="49">
        <v>8143</v>
      </c>
      <c r="E46" s="49">
        <v>8084</v>
      </c>
      <c r="F46" s="50"/>
    </row>
    <row r="47" spans="1:6" s="32" customFormat="1" ht="13.5" customHeight="1" outlineLevel="2" x14ac:dyDescent="0.25">
      <c r="B47" s="29" t="s">
        <v>15</v>
      </c>
      <c r="D47" s="49">
        <v>2334</v>
      </c>
      <c r="E47" s="49">
        <v>2340</v>
      </c>
      <c r="F47" s="50"/>
    </row>
    <row r="48" spans="1:6" s="32" customFormat="1" ht="15" customHeight="1" outlineLevel="1" x14ac:dyDescent="0.25">
      <c r="B48" s="33" t="s">
        <v>47</v>
      </c>
      <c r="C48" s="34"/>
      <c r="D48" s="35">
        <f>SUM(D46:D47)</f>
        <v>10477</v>
      </c>
      <c r="E48" s="35">
        <f>SUM(E46:E47)</f>
        <v>10424</v>
      </c>
      <c r="F48" s="36"/>
    </row>
    <row r="49" spans="1:6" s="32" customFormat="1" ht="13.5" customHeight="1" outlineLevel="2" x14ac:dyDescent="0.25">
      <c r="B49" s="29" t="s">
        <v>101</v>
      </c>
      <c r="D49" s="49">
        <v>1</v>
      </c>
      <c r="E49" s="49">
        <v>0</v>
      </c>
      <c r="F49" s="36"/>
    </row>
    <row r="50" spans="1:6" s="32" customFormat="1" ht="13.5" customHeight="1" outlineLevel="2" x14ac:dyDescent="0.25">
      <c r="B50" s="29" t="s">
        <v>102</v>
      </c>
      <c r="D50" s="49">
        <f>2742+383+4</f>
        <v>3129</v>
      </c>
      <c r="E50" s="49">
        <v>2788</v>
      </c>
      <c r="F50" s="36"/>
    </row>
    <row r="51" spans="1:6" s="32" customFormat="1" ht="13.5" customHeight="1" outlineLevel="2" x14ac:dyDescent="0.25">
      <c r="B51" s="29" t="s">
        <v>103</v>
      </c>
      <c r="D51" s="49">
        <f>1501+190+729+21+33</f>
        <v>2474</v>
      </c>
      <c r="E51" s="49">
        <v>2435</v>
      </c>
      <c r="F51" s="36"/>
    </row>
    <row r="52" spans="1:6" s="32" customFormat="1" ht="13.5" customHeight="1" outlineLevel="2" x14ac:dyDescent="0.25">
      <c r="B52" s="29" t="s">
        <v>104</v>
      </c>
      <c r="D52" s="49">
        <f>1422+670+492+2</f>
        <v>2586</v>
      </c>
      <c r="E52" s="49">
        <v>2559</v>
      </c>
      <c r="F52" s="36"/>
    </row>
    <row r="53" spans="1:6" s="32" customFormat="1" ht="13.5" customHeight="1" outlineLevel="2" x14ac:dyDescent="0.25">
      <c r="B53" s="29" t="s">
        <v>105</v>
      </c>
      <c r="D53" s="49">
        <f>377+224+600</f>
        <v>1201</v>
      </c>
      <c r="E53" s="49">
        <v>1181</v>
      </c>
      <c r="F53" s="36"/>
    </row>
    <row r="54" spans="1:6" s="32" customFormat="1" ht="13.5" customHeight="1" outlineLevel="2" x14ac:dyDescent="0.25">
      <c r="B54" s="29" t="s">
        <v>106</v>
      </c>
      <c r="D54" s="49">
        <f>9+492+247</f>
        <v>748</v>
      </c>
      <c r="E54" s="49">
        <v>772</v>
      </c>
      <c r="F54" s="36"/>
    </row>
    <row r="55" spans="1:6" s="32" customFormat="1" ht="15" customHeight="1" outlineLevel="1" x14ac:dyDescent="0.25">
      <c r="B55" s="33" t="s">
        <v>44</v>
      </c>
      <c r="C55" s="34"/>
      <c r="D55" s="35">
        <f>SUM(D49:D54)</f>
        <v>10139</v>
      </c>
      <c r="E55" s="35">
        <f>SUM(E49:E54)</f>
        <v>9735</v>
      </c>
      <c r="F55" s="36"/>
    </row>
    <row r="56" spans="1:6" s="32" customFormat="1" ht="13.5" customHeight="1" outlineLevel="2" x14ac:dyDescent="0.25">
      <c r="B56" s="29" t="s">
        <v>0</v>
      </c>
      <c r="D56" s="49">
        <v>11</v>
      </c>
      <c r="E56" s="49">
        <v>14</v>
      </c>
      <c r="F56" s="50"/>
    </row>
    <row r="57" spans="1:6" s="32" customFormat="1" ht="13.5" customHeight="1" outlineLevel="2" x14ac:dyDescent="0.25">
      <c r="B57" s="29" t="s">
        <v>13</v>
      </c>
      <c r="D57" s="49">
        <v>118</v>
      </c>
      <c r="E57" s="49">
        <v>130</v>
      </c>
      <c r="F57" s="50"/>
    </row>
    <row r="58" spans="1:6" s="32" customFormat="1" ht="13.5" customHeight="1" outlineLevel="2" x14ac:dyDescent="0.25">
      <c r="B58" s="29" t="s">
        <v>66</v>
      </c>
      <c r="D58" s="49">
        <v>2</v>
      </c>
      <c r="E58" s="49">
        <v>4</v>
      </c>
      <c r="F58" s="50"/>
    </row>
    <row r="59" spans="1:6" s="32" customFormat="1" ht="15" customHeight="1" outlineLevel="1" x14ac:dyDescent="0.25">
      <c r="B59" s="33" t="s">
        <v>45</v>
      </c>
      <c r="C59" s="34"/>
      <c r="D59" s="35">
        <f>SUM(D56:D58)</f>
        <v>131</v>
      </c>
      <c r="E59" s="35">
        <f>SUM(E56:E58)</f>
        <v>148</v>
      </c>
      <c r="F59" s="36"/>
    </row>
    <row r="60" spans="1:6" s="32" customFormat="1" ht="21" customHeight="1" x14ac:dyDescent="0.25">
      <c r="A60" s="37"/>
      <c r="B60" s="38" t="s">
        <v>74</v>
      </c>
      <c r="C60" s="39"/>
      <c r="D60" s="40">
        <f>+D59+D48+D55+D45</f>
        <v>20861</v>
      </c>
      <c r="E60" s="40">
        <f>+E59+E48+E55+E45</f>
        <v>20414</v>
      </c>
      <c r="F60" s="41"/>
    </row>
    <row r="61" spans="1:6" s="32" customFormat="1" ht="2.25" customHeight="1" x14ac:dyDescent="0.25">
      <c r="A61" s="37"/>
      <c r="B61" s="42"/>
      <c r="C61" s="43"/>
      <c r="D61" s="44"/>
      <c r="E61" s="44"/>
      <c r="F61" s="44"/>
    </row>
    <row r="62" spans="1:6" s="32" customFormat="1" ht="15" customHeight="1" outlineLevel="1" x14ac:dyDescent="0.25">
      <c r="B62" s="33" t="s">
        <v>62</v>
      </c>
      <c r="C62" s="34"/>
      <c r="D62" s="35">
        <v>3364</v>
      </c>
      <c r="E62" s="35">
        <v>3185</v>
      </c>
      <c r="F62" s="36"/>
    </row>
    <row r="63" spans="1:6" s="28" customFormat="1" ht="13.5" customHeight="1" outlineLevel="2" x14ac:dyDescent="0.25">
      <c r="B63" s="29" t="s">
        <v>4</v>
      </c>
      <c r="D63" s="30">
        <v>7866</v>
      </c>
      <c r="E63" s="30">
        <v>6250</v>
      </c>
      <c r="F63" s="31"/>
    </row>
    <row r="64" spans="1:6" s="32" customFormat="1" ht="15" customHeight="1" outlineLevel="1" x14ac:dyDescent="0.25">
      <c r="B64" s="33" t="s">
        <v>25</v>
      </c>
      <c r="C64" s="34"/>
      <c r="D64" s="35">
        <f>SUM(D63:D63)</f>
        <v>7866</v>
      </c>
      <c r="E64" s="35">
        <f>SUM(E63:E63)</f>
        <v>6250</v>
      </c>
      <c r="F64" s="36"/>
    </row>
    <row r="65" spans="1:6" s="28" customFormat="1" ht="13.5" customHeight="1" outlineLevel="2" x14ac:dyDescent="0.25">
      <c r="B65" s="29" t="s">
        <v>133</v>
      </c>
      <c r="D65" s="30">
        <v>229</v>
      </c>
      <c r="E65" s="30">
        <v>415</v>
      </c>
      <c r="F65" s="31"/>
    </row>
    <row r="66" spans="1:6" s="28" customFormat="1" ht="13.5" customHeight="1" outlineLevel="2" x14ac:dyDescent="0.25">
      <c r="B66" s="29" t="s">
        <v>27</v>
      </c>
      <c r="D66" s="30">
        <v>123186</v>
      </c>
      <c r="E66" s="30">
        <v>109532</v>
      </c>
      <c r="F66" s="31"/>
    </row>
    <row r="67" spans="1:6" s="28" customFormat="1" ht="13.5" customHeight="1" outlineLevel="2" x14ac:dyDescent="0.25">
      <c r="B67" s="29" t="s">
        <v>26</v>
      </c>
      <c r="D67" s="30">
        <v>200644</v>
      </c>
      <c r="E67" s="30">
        <v>187665</v>
      </c>
      <c r="F67" s="31"/>
    </row>
    <row r="68" spans="1:6" s="28" customFormat="1" ht="13.5" customHeight="1" outlineLevel="2" x14ac:dyDescent="0.25">
      <c r="B68" s="29" t="s">
        <v>23</v>
      </c>
      <c r="D68" s="30">
        <v>127172</v>
      </c>
      <c r="E68" s="30">
        <v>110894</v>
      </c>
      <c r="F68" s="31"/>
    </row>
    <row r="69" spans="1:6" s="28" customFormat="1" ht="13.5" customHeight="1" outlineLevel="2" x14ac:dyDescent="0.25">
      <c r="B69" s="29" t="s">
        <v>22</v>
      </c>
      <c r="D69" s="30">
        <v>21038</v>
      </c>
      <c r="E69" s="30">
        <v>17454</v>
      </c>
      <c r="F69" s="31"/>
    </row>
    <row r="70" spans="1:6" s="32" customFormat="1" ht="15" customHeight="1" outlineLevel="1" x14ac:dyDescent="0.25">
      <c r="B70" s="33" t="s">
        <v>44</v>
      </c>
      <c r="C70" s="34"/>
      <c r="D70" s="35">
        <f>SUM(D66:D69)</f>
        <v>472040</v>
      </c>
      <c r="E70" s="35">
        <f>SUM(E65:E69)</f>
        <v>425960</v>
      </c>
      <c r="F70" s="36"/>
    </row>
    <row r="71" spans="1:6" s="28" customFormat="1" ht="13.5" customHeight="1" outlineLevel="2" x14ac:dyDescent="0.25">
      <c r="B71" s="29" t="s">
        <v>0</v>
      </c>
      <c r="D71" s="30">
        <v>439</v>
      </c>
      <c r="E71" s="30">
        <v>346</v>
      </c>
      <c r="F71" s="31"/>
    </row>
    <row r="72" spans="1:6" s="28" customFormat="1" ht="13.5" customHeight="1" outlineLevel="2" x14ac:dyDescent="0.25">
      <c r="B72" s="29" t="s">
        <v>134</v>
      </c>
      <c r="D72" s="30">
        <v>783</v>
      </c>
      <c r="E72" s="30">
        <v>540</v>
      </c>
      <c r="F72" s="31"/>
    </row>
    <row r="73" spans="1:6" s="28" customFormat="1" ht="13.5" customHeight="1" outlineLevel="2" x14ac:dyDescent="0.25">
      <c r="B73" s="29" t="s">
        <v>135</v>
      </c>
      <c r="D73" s="30">
        <v>3089</v>
      </c>
      <c r="E73" s="30">
        <v>2366</v>
      </c>
      <c r="F73" s="31"/>
    </row>
    <row r="74" spans="1:6" s="28" customFormat="1" ht="13.5" customHeight="1" outlineLevel="2" x14ac:dyDescent="0.25">
      <c r="B74" s="29" t="s">
        <v>66</v>
      </c>
      <c r="D74" s="30">
        <v>2305</v>
      </c>
      <c r="E74" s="30">
        <v>7625</v>
      </c>
      <c r="F74" s="31"/>
    </row>
    <row r="75" spans="1:6" s="32" customFormat="1" ht="15" customHeight="1" outlineLevel="1" x14ac:dyDescent="0.25">
      <c r="B75" s="33" t="s">
        <v>45</v>
      </c>
      <c r="C75" s="34"/>
      <c r="D75" s="35">
        <f>SUM(D71:D74)</f>
        <v>6616</v>
      </c>
      <c r="E75" s="35">
        <f>SUM(E71:E74)</f>
        <v>10877</v>
      </c>
      <c r="F75" s="36"/>
    </row>
    <row r="76" spans="1:6" s="32" customFormat="1" ht="21" customHeight="1" x14ac:dyDescent="0.25">
      <c r="A76" s="37"/>
      <c r="B76" s="38" t="s">
        <v>75</v>
      </c>
      <c r="C76" s="39"/>
      <c r="D76" s="40">
        <f>+D75+D70+D64+D62</f>
        <v>489886</v>
      </c>
      <c r="E76" s="40">
        <f>+E75+E70+E64+E62</f>
        <v>446272</v>
      </c>
      <c r="F76" s="41"/>
    </row>
    <row r="77" spans="1:6" s="32" customFormat="1" ht="2.25" customHeight="1" x14ac:dyDescent="0.25">
      <c r="A77" s="37"/>
      <c r="B77" s="42"/>
      <c r="C77" s="43"/>
      <c r="D77" s="44"/>
      <c r="E77" s="44"/>
      <c r="F77" s="44"/>
    </row>
    <row r="78" spans="1:6" s="32" customFormat="1" ht="13.5" customHeight="1" outlineLevel="2" x14ac:dyDescent="0.25">
      <c r="B78" s="45" t="s">
        <v>60</v>
      </c>
      <c r="C78" s="52"/>
      <c r="D78" s="53">
        <v>293</v>
      </c>
      <c r="E78" s="53">
        <v>251</v>
      </c>
      <c r="F78" s="36"/>
    </row>
    <row r="79" spans="1:6" s="32" customFormat="1" ht="13.5" customHeight="1" outlineLevel="2" x14ac:dyDescent="0.25">
      <c r="B79" s="29" t="s">
        <v>61</v>
      </c>
      <c r="C79" s="28"/>
      <c r="D79" s="30">
        <v>2374</v>
      </c>
      <c r="E79" s="30">
        <v>2287</v>
      </c>
      <c r="F79" s="36"/>
    </row>
    <row r="80" spans="1:6" s="32" customFormat="1" ht="13.5" customHeight="1" outlineLevel="2" x14ac:dyDescent="0.25">
      <c r="B80" s="29" t="s">
        <v>107</v>
      </c>
      <c r="C80" s="28"/>
      <c r="D80" s="30">
        <v>421</v>
      </c>
      <c r="E80" s="30">
        <v>392</v>
      </c>
      <c r="F80" s="36"/>
    </row>
    <row r="81" spans="1:6" s="32" customFormat="1" ht="15" customHeight="1" outlineLevel="1" x14ac:dyDescent="0.25">
      <c r="B81" s="33" t="s">
        <v>25</v>
      </c>
      <c r="C81" s="34"/>
      <c r="D81" s="35">
        <f>SUM(D78:D80)</f>
        <v>3088</v>
      </c>
      <c r="E81" s="35">
        <f>SUM(E78:E80)</f>
        <v>2930</v>
      </c>
      <c r="F81" s="36"/>
    </row>
    <row r="82" spans="1:6" s="32" customFormat="1" ht="13.5" customHeight="1" outlineLevel="2" x14ac:dyDescent="0.25">
      <c r="B82" s="29" t="s">
        <v>3</v>
      </c>
      <c r="C82" s="28"/>
      <c r="D82" s="30">
        <v>47764</v>
      </c>
      <c r="E82" s="30">
        <v>44134</v>
      </c>
      <c r="F82" s="36"/>
    </row>
    <row r="83" spans="1:6" s="28" customFormat="1" ht="13.5" customHeight="1" outlineLevel="2" x14ac:dyDescent="0.25">
      <c r="B83" s="29" t="s">
        <v>2</v>
      </c>
      <c r="D83" s="30">
        <v>99435</v>
      </c>
      <c r="E83" s="30">
        <v>91316</v>
      </c>
      <c r="F83" s="31"/>
    </row>
    <row r="84" spans="1:6" s="28" customFormat="1" ht="13.5" customHeight="1" outlineLevel="2" x14ac:dyDescent="0.25">
      <c r="B84" s="29" t="s">
        <v>1</v>
      </c>
      <c r="D84" s="30">
        <v>10491</v>
      </c>
      <c r="E84" s="30">
        <v>9453</v>
      </c>
      <c r="F84" s="31"/>
    </row>
    <row r="85" spans="1:6" s="28" customFormat="1" ht="15" customHeight="1" outlineLevel="1" x14ac:dyDescent="0.25">
      <c r="B85" s="33" t="s">
        <v>44</v>
      </c>
      <c r="C85" s="34"/>
      <c r="D85" s="35">
        <f>SUM(D82:D84)</f>
        <v>157690</v>
      </c>
      <c r="E85" s="35">
        <f>SUM(E82:E84)</f>
        <v>144903</v>
      </c>
      <c r="F85" s="31"/>
    </row>
    <row r="86" spans="1:6" s="32" customFormat="1" ht="13.5" customHeight="1" outlineLevel="2" x14ac:dyDescent="0.25">
      <c r="B86" s="29" t="s">
        <v>66</v>
      </c>
      <c r="C86" s="28"/>
      <c r="D86" s="30">
        <v>2453</v>
      </c>
      <c r="E86" s="30">
        <v>2609</v>
      </c>
      <c r="F86" s="36"/>
    </row>
    <row r="87" spans="1:6" s="32" customFormat="1" ht="15" customHeight="1" outlineLevel="1" x14ac:dyDescent="0.25">
      <c r="B87" s="33" t="s">
        <v>45</v>
      </c>
      <c r="C87" s="34"/>
      <c r="D87" s="35">
        <f>+D86</f>
        <v>2453</v>
      </c>
      <c r="E87" s="35">
        <f>+E86</f>
        <v>2609</v>
      </c>
      <c r="F87" s="36"/>
    </row>
    <row r="88" spans="1:6" s="32" customFormat="1" ht="21" customHeight="1" x14ac:dyDescent="0.25">
      <c r="A88" s="37"/>
      <c r="B88" s="38" t="s">
        <v>21</v>
      </c>
      <c r="C88" s="39"/>
      <c r="D88" s="40">
        <f>+D87+D85+D81</f>
        <v>163231</v>
      </c>
      <c r="E88" s="40">
        <f>+E87+E85+E81</f>
        <v>150442</v>
      </c>
      <c r="F88" s="41"/>
    </row>
    <row r="89" spans="1:6" s="32" customFormat="1" ht="2.25" customHeight="1" x14ac:dyDescent="0.25">
      <c r="A89" s="37"/>
      <c r="B89" s="42"/>
      <c r="C89" s="43"/>
      <c r="D89" s="44"/>
      <c r="E89" s="44"/>
      <c r="F89" s="44"/>
    </row>
    <row r="90" spans="1:6" s="54" customFormat="1" ht="13.5" customHeight="1" outlineLevel="2" x14ac:dyDescent="0.25">
      <c r="B90" s="45" t="s">
        <v>60</v>
      </c>
      <c r="C90" s="52"/>
      <c r="D90" s="53">
        <v>66</v>
      </c>
      <c r="E90" s="53">
        <v>59</v>
      </c>
      <c r="F90" s="36"/>
    </row>
    <row r="91" spans="1:6" s="28" customFormat="1" ht="13.5" customHeight="1" outlineLevel="2" x14ac:dyDescent="0.25">
      <c r="B91" s="29" t="s">
        <v>61</v>
      </c>
      <c r="D91" s="30">
        <v>566</v>
      </c>
      <c r="E91" s="30">
        <v>426</v>
      </c>
      <c r="F91" s="31"/>
    </row>
    <row r="92" spans="1:6" s="54" customFormat="1" ht="15" customHeight="1" outlineLevel="1" x14ac:dyDescent="0.25">
      <c r="B92" s="33" t="s">
        <v>25</v>
      </c>
      <c r="C92" s="34"/>
      <c r="D92" s="35">
        <f>SUM(D90:D91)</f>
        <v>632</v>
      </c>
      <c r="E92" s="35">
        <f>SUM(E90:E91)</f>
        <v>485</v>
      </c>
      <c r="F92" s="36"/>
    </row>
    <row r="93" spans="1:6" s="28" customFormat="1" ht="13.5" customHeight="1" outlineLevel="2" x14ac:dyDescent="0.25">
      <c r="B93" s="29" t="s">
        <v>3</v>
      </c>
      <c r="D93" s="30">
        <v>27677</v>
      </c>
      <c r="E93" s="30">
        <f>29766+856</f>
        <v>30622</v>
      </c>
      <c r="F93" s="31"/>
    </row>
    <row r="94" spans="1:6" s="28" customFormat="1" ht="13.5" customHeight="1" outlineLevel="2" x14ac:dyDescent="0.25">
      <c r="B94" s="29" t="s">
        <v>2</v>
      </c>
      <c r="D94" s="30">
        <v>23760</v>
      </c>
      <c r="E94" s="30">
        <v>19435</v>
      </c>
      <c r="F94" s="31"/>
    </row>
    <row r="95" spans="1:6" s="28" customFormat="1" ht="13.5" customHeight="1" outlineLevel="2" x14ac:dyDescent="0.25">
      <c r="B95" s="29" t="s">
        <v>1</v>
      </c>
      <c r="D95" s="30">
        <v>325</v>
      </c>
      <c r="E95" s="30">
        <v>316</v>
      </c>
      <c r="F95" s="31"/>
    </row>
    <row r="96" spans="1:6" s="54" customFormat="1" ht="15" customHeight="1" outlineLevel="1" x14ac:dyDescent="0.25">
      <c r="B96" s="33" t="s">
        <v>44</v>
      </c>
      <c r="C96" s="34"/>
      <c r="D96" s="35">
        <f>SUM(D93:D95)</f>
        <v>51762</v>
      </c>
      <c r="E96" s="35">
        <f>SUM(E93:E95)</f>
        <v>50373</v>
      </c>
      <c r="F96" s="36"/>
    </row>
    <row r="97" spans="1:6" s="54" customFormat="1" ht="13.5" customHeight="1" outlineLevel="2" x14ac:dyDescent="0.25">
      <c r="B97" s="29" t="s">
        <v>0</v>
      </c>
      <c r="C97" s="28"/>
      <c r="D97" s="30">
        <v>4</v>
      </c>
      <c r="E97" s="30">
        <v>2</v>
      </c>
      <c r="F97" s="36"/>
    </row>
    <row r="98" spans="1:6" s="54" customFormat="1" ht="15" customHeight="1" outlineLevel="1" x14ac:dyDescent="0.25">
      <c r="B98" s="33" t="s">
        <v>45</v>
      </c>
      <c r="C98" s="34"/>
      <c r="D98" s="35">
        <f>+D97</f>
        <v>4</v>
      </c>
      <c r="E98" s="35">
        <f>+E97</f>
        <v>2</v>
      </c>
      <c r="F98" s="36"/>
    </row>
    <row r="99" spans="1:6" s="55" customFormat="1" ht="21" customHeight="1" x14ac:dyDescent="0.25">
      <c r="A99" s="37"/>
      <c r="B99" s="38" t="s">
        <v>76</v>
      </c>
      <c r="C99" s="39"/>
      <c r="D99" s="40">
        <f>+D96+D92+D98</f>
        <v>52398</v>
      </c>
      <c r="E99" s="40">
        <f>+E96+E92+E98</f>
        <v>50860</v>
      </c>
      <c r="F99" s="41"/>
    </row>
    <row r="100" spans="1:6" s="32" customFormat="1" ht="2.25" customHeight="1" x14ac:dyDescent="0.25">
      <c r="A100" s="37"/>
      <c r="B100" s="42"/>
      <c r="C100" s="43"/>
      <c r="D100" s="44"/>
      <c r="E100" s="44"/>
      <c r="F100" s="44"/>
    </row>
    <row r="101" spans="1:6" s="54" customFormat="1" ht="13.5" customHeight="1" outlineLevel="2" x14ac:dyDescent="0.25">
      <c r="B101" s="45" t="s">
        <v>60</v>
      </c>
      <c r="C101" s="52"/>
      <c r="D101" s="53">
        <v>115</v>
      </c>
      <c r="E101" s="53">
        <v>100</v>
      </c>
      <c r="F101" s="36"/>
    </row>
    <row r="102" spans="1:6" s="28" customFormat="1" ht="13.5" customHeight="1" outlineLevel="2" x14ac:dyDescent="0.25">
      <c r="B102" s="29" t="s">
        <v>61</v>
      </c>
      <c r="D102" s="30">
        <v>170</v>
      </c>
      <c r="E102" s="30">
        <v>162</v>
      </c>
      <c r="F102" s="31"/>
    </row>
    <row r="103" spans="1:6" s="32" customFormat="1" ht="15" customHeight="1" outlineLevel="1" x14ac:dyDescent="0.25">
      <c r="B103" s="33" t="s">
        <v>25</v>
      </c>
      <c r="C103" s="34"/>
      <c r="D103" s="35">
        <f>+D101+D102</f>
        <v>285</v>
      </c>
      <c r="E103" s="35">
        <f>+E101+E102</f>
        <v>262</v>
      </c>
      <c r="F103" s="36"/>
    </row>
    <row r="104" spans="1:6" s="28" customFormat="1" ht="13.5" customHeight="1" outlineLevel="2" x14ac:dyDescent="0.25">
      <c r="B104" s="29" t="s">
        <v>22</v>
      </c>
      <c r="D104" s="30">
        <v>1156</v>
      </c>
      <c r="E104" s="30">
        <v>1015</v>
      </c>
      <c r="F104" s="31"/>
    </row>
    <row r="105" spans="1:6" s="28" customFormat="1" ht="13.5" customHeight="1" outlineLevel="2" x14ac:dyDescent="0.25">
      <c r="B105" s="29" t="s">
        <v>23</v>
      </c>
      <c r="D105" s="30">
        <v>906</v>
      </c>
      <c r="E105" s="30">
        <v>823</v>
      </c>
      <c r="F105" s="31"/>
    </row>
    <row r="106" spans="1:6" s="32" customFormat="1" ht="15" customHeight="1" outlineLevel="1" x14ac:dyDescent="0.25">
      <c r="B106" s="33" t="s">
        <v>44</v>
      </c>
      <c r="C106" s="34"/>
      <c r="D106" s="35">
        <f>SUM(D104:D105)</f>
        <v>2062</v>
      </c>
      <c r="E106" s="35">
        <f>SUM(E104:E105)</f>
        <v>1838</v>
      </c>
      <c r="F106" s="36"/>
    </row>
    <row r="107" spans="1:6" s="32" customFormat="1" ht="21" customHeight="1" x14ac:dyDescent="0.25">
      <c r="A107" s="37"/>
      <c r="B107" s="38" t="s">
        <v>77</v>
      </c>
      <c r="C107" s="39"/>
      <c r="D107" s="40">
        <f>+D106+D103</f>
        <v>2347</v>
      </c>
      <c r="E107" s="40">
        <f>+E106+E103</f>
        <v>2100</v>
      </c>
      <c r="F107" s="41"/>
    </row>
    <row r="108" spans="1:6" s="32" customFormat="1" ht="2.25" customHeight="1" x14ac:dyDescent="0.25">
      <c r="A108" s="37"/>
      <c r="B108" s="42"/>
      <c r="C108" s="43"/>
      <c r="D108" s="44"/>
      <c r="E108" s="44"/>
      <c r="F108" s="44"/>
    </row>
    <row r="109" spans="1:6" s="32" customFormat="1" ht="15" customHeight="1" outlineLevel="1" x14ac:dyDescent="0.25">
      <c r="B109" s="33" t="s">
        <v>24</v>
      </c>
      <c r="C109" s="34"/>
      <c r="D109" s="35">
        <v>7482</v>
      </c>
      <c r="E109" s="35">
        <v>7086</v>
      </c>
      <c r="F109" s="36"/>
    </row>
    <row r="110" spans="1:6" s="28" customFormat="1" ht="13.5" customHeight="1" outlineLevel="2" x14ac:dyDescent="0.25">
      <c r="B110" s="29" t="s">
        <v>67</v>
      </c>
      <c r="D110" s="30">
        <v>605789</v>
      </c>
      <c r="E110" s="30">
        <v>651092</v>
      </c>
      <c r="F110" s="31"/>
    </row>
    <row r="111" spans="1:6" s="28" customFormat="1" ht="13.5" customHeight="1" outlineLevel="2" x14ac:dyDescent="0.25">
      <c r="B111" s="29" t="s">
        <v>112</v>
      </c>
      <c r="D111" s="30">
        <v>62301</v>
      </c>
      <c r="E111" s="30">
        <v>87902</v>
      </c>
      <c r="F111" s="31"/>
    </row>
    <row r="112" spans="1:6" s="28" customFormat="1" ht="13.5" customHeight="1" outlineLevel="2" x14ac:dyDescent="0.25">
      <c r="B112" s="29" t="s">
        <v>113</v>
      </c>
      <c r="D112" s="30">
        <v>13056</v>
      </c>
      <c r="E112" s="30">
        <v>12155</v>
      </c>
      <c r="F112" s="31"/>
    </row>
    <row r="113" spans="1:6" s="28" customFormat="1" ht="13.5" customHeight="1" outlineLevel="2" x14ac:dyDescent="0.25">
      <c r="B113" s="29" t="s">
        <v>110</v>
      </c>
      <c r="D113" s="30">
        <v>22571</v>
      </c>
      <c r="E113" s="30">
        <v>23553</v>
      </c>
      <c r="F113" s="31"/>
    </row>
    <row r="114" spans="1:6" s="28" customFormat="1" ht="13.5" customHeight="1" outlineLevel="2" x14ac:dyDescent="0.25">
      <c r="B114" s="29" t="s">
        <v>111</v>
      </c>
      <c r="D114" s="30">
        <v>59833</v>
      </c>
      <c r="E114" s="30">
        <v>65001</v>
      </c>
      <c r="F114" s="31"/>
    </row>
    <row r="115" spans="1:6" s="28" customFormat="1" ht="13.5" customHeight="1" outlineLevel="2" x14ac:dyDescent="0.25">
      <c r="B115" s="29" t="s">
        <v>109</v>
      </c>
      <c r="D115" s="30">
        <v>785</v>
      </c>
      <c r="E115" s="30">
        <v>7282</v>
      </c>
      <c r="F115" s="31"/>
    </row>
    <row r="116" spans="1:6" s="28" customFormat="1" ht="13.5" customHeight="1" outlineLevel="2" x14ac:dyDescent="0.25">
      <c r="B116" s="29" t="s">
        <v>114</v>
      </c>
      <c r="D116" s="30">
        <v>38545</v>
      </c>
      <c r="E116" s="30">
        <v>44752</v>
      </c>
      <c r="F116" s="31"/>
    </row>
    <row r="117" spans="1:6" s="28" customFormat="1" ht="15" customHeight="1" outlineLevel="1" x14ac:dyDescent="0.25">
      <c r="B117" s="33" t="s">
        <v>108</v>
      </c>
      <c r="C117" s="34"/>
      <c r="D117" s="35">
        <f>SUM(D110:D116)</f>
        <v>802880</v>
      </c>
      <c r="E117" s="35">
        <f>SUM(E110:E116)</f>
        <v>891737</v>
      </c>
      <c r="F117" s="31"/>
    </row>
    <row r="118" spans="1:6" s="28" customFormat="1" ht="13.5" customHeight="1" outlineLevel="2" x14ac:dyDescent="0.25">
      <c r="B118" s="29" t="s">
        <v>68</v>
      </c>
      <c r="D118" s="30">
        <v>184563</v>
      </c>
      <c r="E118" s="30">
        <v>185217</v>
      </c>
      <c r="F118" s="31"/>
    </row>
    <row r="119" spans="1:6" s="28" customFormat="1" ht="13.5" customHeight="1" outlineLevel="2" x14ac:dyDescent="0.25">
      <c r="B119" s="29" t="s">
        <v>115</v>
      </c>
      <c r="D119" s="30">
        <v>5174</v>
      </c>
      <c r="E119" s="30">
        <v>3259</v>
      </c>
      <c r="F119" s="31"/>
    </row>
    <row r="120" spans="1:6" s="28" customFormat="1" ht="13.5" customHeight="1" outlineLevel="2" x14ac:dyDescent="0.25">
      <c r="B120" s="29" t="s">
        <v>116</v>
      </c>
      <c r="D120" s="30">
        <v>13228</v>
      </c>
      <c r="E120" s="30">
        <v>18881</v>
      </c>
      <c r="F120" s="31"/>
    </row>
    <row r="121" spans="1:6" s="32" customFormat="1" ht="15" customHeight="1" outlineLevel="1" x14ac:dyDescent="0.25">
      <c r="B121" s="33" t="s">
        <v>117</v>
      </c>
      <c r="C121" s="34"/>
      <c r="D121" s="35">
        <f>SUM(D118:D120)</f>
        <v>202965</v>
      </c>
      <c r="E121" s="35">
        <f>SUM(E118:E120)</f>
        <v>207357</v>
      </c>
      <c r="F121" s="36"/>
    </row>
    <row r="122" spans="1:6" s="32" customFormat="1" ht="21" customHeight="1" x14ac:dyDescent="0.25">
      <c r="A122" s="37"/>
      <c r="B122" s="38" t="s">
        <v>28</v>
      </c>
      <c r="C122" s="39"/>
      <c r="D122" s="40">
        <f>+D121+D117+D109</f>
        <v>1013327</v>
      </c>
      <c r="E122" s="40">
        <f>+E121+E117+E109</f>
        <v>1106180</v>
      </c>
      <c r="F122" s="41"/>
    </row>
    <row r="123" spans="1:6" s="32" customFormat="1" ht="2.25" customHeight="1" x14ac:dyDescent="0.25">
      <c r="A123" s="37"/>
      <c r="B123" s="42"/>
      <c r="C123" s="43"/>
      <c r="D123" s="44"/>
      <c r="E123" s="44"/>
      <c r="F123" s="44"/>
    </row>
    <row r="124" spans="1:6" s="32" customFormat="1" ht="15" customHeight="1" outlineLevel="1" x14ac:dyDescent="0.25">
      <c r="B124" s="33" t="s">
        <v>4</v>
      </c>
      <c r="C124" s="34"/>
      <c r="D124" s="35">
        <v>6</v>
      </c>
      <c r="E124" s="35">
        <v>4</v>
      </c>
      <c r="F124" s="36"/>
    </row>
    <row r="125" spans="1:6" s="28" customFormat="1" ht="13.5" customHeight="1" outlineLevel="2" x14ac:dyDescent="0.25">
      <c r="B125" s="29" t="s">
        <v>20</v>
      </c>
      <c r="D125" s="30">
        <v>5810</v>
      </c>
      <c r="E125" s="30">
        <v>5796</v>
      </c>
      <c r="F125" s="31"/>
    </row>
    <row r="126" spans="1:6" s="28" customFormat="1" ht="13.5" customHeight="1" outlineLevel="2" x14ac:dyDescent="0.25">
      <c r="B126" s="29" t="s">
        <v>122</v>
      </c>
      <c r="D126" s="30">
        <v>1293</v>
      </c>
      <c r="E126" s="30">
        <v>1339</v>
      </c>
      <c r="F126" s="31"/>
    </row>
    <row r="127" spans="1:6" s="28" customFormat="1" ht="13.5" customHeight="1" outlineLevel="2" x14ac:dyDescent="0.25">
      <c r="B127" s="29" t="s">
        <v>123</v>
      </c>
      <c r="D127" s="30">
        <v>90</v>
      </c>
      <c r="E127" s="30">
        <v>23</v>
      </c>
      <c r="F127" s="31"/>
    </row>
    <row r="128" spans="1:6" s="28" customFormat="1" ht="15" customHeight="1" outlineLevel="1" x14ac:dyDescent="0.25">
      <c r="B128" s="33" t="s">
        <v>124</v>
      </c>
      <c r="C128" s="34"/>
      <c r="D128" s="35">
        <f>SUM(D125:D127)</f>
        <v>7193</v>
      </c>
      <c r="E128" s="35">
        <f>SUM(E125:E127)</f>
        <v>7158</v>
      </c>
      <c r="F128" s="31"/>
    </row>
    <row r="129" spans="1:6" s="28" customFormat="1" ht="13.5" customHeight="1" outlineLevel="2" x14ac:dyDescent="0.25">
      <c r="B129" s="29" t="s">
        <v>48</v>
      </c>
      <c r="D129" s="30">
        <v>1528</v>
      </c>
      <c r="E129" s="30">
        <v>1586</v>
      </c>
      <c r="F129" s="31"/>
    </row>
    <row r="130" spans="1:6" s="28" customFormat="1" ht="13.5" customHeight="1" outlineLevel="2" x14ac:dyDescent="0.25">
      <c r="B130" s="29" t="s">
        <v>118</v>
      </c>
      <c r="D130" s="30">
        <v>270</v>
      </c>
      <c r="E130" s="30">
        <v>321</v>
      </c>
      <c r="F130" s="31"/>
    </row>
    <row r="131" spans="1:6" s="28" customFormat="1" ht="13.5" customHeight="1" outlineLevel="2" x14ac:dyDescent="0.25">
      <c r="B131" s="29" t="s">
        <v>119</v>
      </c>
      <c r="D131" s="30">
        <v>39</v>
      </c>
      <c r="E131" s="30">
        <v>24</v>
      </c>
      <c r="F131" s="31"/>
    </row>
    <row r="132" spans="1:6" s="28" customFormat="1" ht="13.5" customHeight="1" outlineLevel="2" x14ac:dyDescent="0.25">
      <c r="B132" s="29" t="s">
        <v>69</v>
      </c>
      <c r="D132" s="30">
        <v>98</v>
      </c>
      <c r="E132" s="30">
        <v>126</v>
      </c>
      <c r="F132" s="31"/>
    </row>
    <row r="133" spans="1:6" s="28" customFormat="1" ht="13.5" customHeight="1" outlineLevel="2" x14ac:dyDescent="0.25">
      <c r="B133" s="29" t="s">
        <v>120</v>
      </c>
      <c r="D133" s="30">
        <v>37</v>
      </c>
      <c r="E133" s="30">
        <v>10</v>
      </c>
      <c r="F133" s="31"/>
    </row>
    <row r="134" spans="1:6" s="28" customFormat="1" ht="13.5" customHeight="1" outlineLevel="2" x14ac:dyDescent="0.25">
      <c r="B134" s="29" t="s">
        <v>121</v>
      </c>
      <c r="D134" s="30">
        <v>3</v>
      </c>
      <c r="E134" s="30">
        <v>0</v>
      </c>
      <c r="F134" s="31"/>
    </row>
    <row r="135" spans="1:6" s="32" customFormat="1" ht="15" customHeight="1" outlineLevel="1" x14ac:dyDescent="0.25">
      <c r="B135" s="33" t="s">
        <v>125</v>
      </c>
      <c r="C135" s="34"/>
      <c r="D135" s="35">
        <f>SUM(D129:D134)</f>
        <v>1975</v>
      </c>
      <c r="E135" s="35">
        <f>SUM(E129:E134)</f>
        <v>2067</v>
      </c>
      <c r="F135" s="36"/>
    </row>
    <row r="136" spans="1:6" s="32" customFormat="1" ht="21" customHeight="1" x14ac:dyDescent="0.25">
      <c r="A136" s="37"/>
      <c r="B136" s="38" t="s">
        <v>126</v>
      </c>
      <c r="C136" s="39"/>
      <c r="D136" s="40">
        <f>+D135+D128+D124</f>
        <v>9174</v>
      </c>
      <c r="E136" s="40">
        <f>+E135+E128+E124</f>
        <v>9229</v>
      </c>
      <c r="F136" s="41"/>
    </row>
    <row r="137" spans="1:6" s="32" customFormat="1" ht="2.25" customHeight="1" x14ac:dyDescent="0.25">
      <c r="A137" s="37"/>
      <c r="B137" s="42"/>
      <c r="C137" s="43"/>
      <c r="D137" s="44"/>
      <c r="E137" s="44"/>
      <c r="F137" s="44"/>
    </row>
    <row r="138" spans="1:6" s="32" customFormat="1" ht="13.5" customHeight="1" outlineLevel="2" x14ac:dyDescent="0.25">
      <c r="B138" s="45" t="s">
        <v>61</v>
      </c>
      <c r="C138" s="52"/>
      <c r="D138" s="53">
        <v>249</v>
      </c>
      <c r="E138" s="53">
        <v>244</v>
      </c>
      <c r="F138" s="36"/>
    </row>
    <row r="139" spans="1:6" s="32" customFormat="1" ht="15" customHeight="1" outlineLevel="1" x14ac:dyDescent="0.25">
      <c r="B139" s="33" t="s">
        <v>25</v>
      </c>
      <c r="C139" s="34"/>
      <c r="D139" s="35">
        <f>+D138</f>
        <v>249</v>
      </c>
      <c r="E139" s="35">
        <f>+E138</f>
        <v>244</v>
      </c>
      <c r="F139" s="36"/>
    </row>
    <row r="140" spans="1:6" s="32" customFormat="1" ht="13.5" customHeight="1" outlineLevel="2" x14ac:dyDescent="0.25">
      <c r="B140" s="29" t="s">
        <v>20</v>
      </c>
      <c r="C140" s="28"/>
      <c r="D140" s="30">
        <v>29333</v>
      </c>
      <c r="E140" s="30">
        <v>31140</v>
      </c>
      <c r="F140" s="36"/>
    </row>
    <row r="141" spans="1:6" s="28" customFormat="1" ht="13.5" customHeight="1" outlineLevel="2" x14ac:dyDescent="0.25">
      <c r="B141" s="29" t="s">
        <v>14</v>
      </c>
      <c r="D141" s="30">
        <v>23377</v>
      </c>
      <c r="E141" s="30">
        <v>15334</v>
      </c>
      <c r="F141" s="31"/>
    </row>
    <row r="142" spans="1:6" s="32" customFormat="1" ht="15" customHeight="1" outlineLevel="1" x14ac:dyDescent="0.25">
      <c r="B142" s="33" t="s">
        <v>54</v>
      </c>
      <c r="C142" s="34"/>
      <c r="D142" s="35">
        <f>SUM(D140:D141)</f>
        <v>52710</v>
      </c>
      <c r="E142" s="35">
        <f>SUM(E140:E141)</f>
        <v>46474</v>
      </c>
      <c r="F142" s="36"/>
    </row>
    <row r="143" spans="1:6" s="28" customFormat="1" ht="13.5" customHeight="1" outlineLevel="2" x14ac:dyDescent="0.25">
      <c r="B143" s="29" t="s">
        <v>31</v>
      </c>
      <c r="D143" s="30">
        <v>27</v>
      </c>
      <c r="E143" s="30">
        <v>7</v>
      </c>
      <c r="F143" s="31"/>
    </row>
    <row r="144" spans="1:6" s="32" customFormat="1" ht="13.5" customHeight="1" outlineLevel="2" x14ac:dyDescent="0.25">
      <c r="B144" s="29" t="s">
        <v>69</v>
      </c>
      <c r="C144" s="28"/>
      <c r="D144" s="30">
        <v>3069</v>
      </c>
      <c r="E144" s="30">
        <v>2935</v>
      </c>
      <c r="F144" s="36"/>
    </row>
    <row r="145" spans="1:6" s="28" customFormat="1" ht="13.5" customHeight="1" outlineLevel="2" x14ac:dyDescent="0.25">
      <c r="B145" s="29" t="s">
        <v>27</v>
      </c>
      <c r="D145" s="30">
        <v>16880</v>
      </c>
      <c r="E145" s="30">
        <v>16091</v>
      </c>
      <c r="F145" s="31"/>
    </row>
    <row r="146" spans="1:6" s="28" customFormat="1" ht="13.5" customHeight="1" outlineLevel="2" x14ac:dyDescent="0.25">
      <c r="B146" s="29" t="s">
        <v>26</v>
      </c>
      <c r="D146" s="30">
        <v>25142</v>
      </c>
      <c r="E146" s="30">
        <v>24440</v>
      </c>
      <c r="F146" s="31"/>
    </row>
    <row r="147" spans="1:6" s="28" customFormat="1" ht="13.5" customHeight="1" outlineLevel="2" x14ac:dyDescent="0.25">
      <c r="B147" s="29" t="s">
        <v>23</v>
      </c>
      <c r="D147" s="30">
        <v>5979</v>
      </c>
      <c r="E147" s="30">
        <v>5629</v>
      </c>
      <c r="F147" s="31"/>
    </row>
    <row r="148" spans="1:6" s="28" customFormat="1" ht="15" customHeight="1" outlineLevel="1" x14ac:dyDescent="0.25">
      <c r="B148" s="33" t="s">
        <v>44</v>
      </c>
      <c r="C148" s="34"/>
      <c r="D148" s="35">
        <f>SUM(D144:D147)</f>
        <v>51070</v>
      </c>
      <c r="E148" s="35">
        <f>SUM(E143:E147)</f>
        <v>49102</v>
      </c>
      <c r="F148" s="31"/>
    </row>
    <row r="149" spans="1:6" s="28" customFormat="1" ht="13.5" customHeight="1" outlineLevel="2" x14ac:dyDescent="0.25">
      <c r="B149" s="29" t="s">
        <v>0</v>
      </c>
      <c r="D149" s="30">
        <v>66</v>
      </c>
      <c r="E149" s="30">
        <v>65</v>
      </c>
      <c r="F149" s="31"/>
    </row>
    <row r="150" spans="1:6" s="28" customFormat="1" ht="13.5" customHeight="1" outlineLevel="2" x14ac:dyDescent="0.25">
      <c r="B150" s="29" t="s">
        <v>127</v>
      </c>
      <c r="D150" s="30">
        <v>1346</v>
      </c>
      <c r="E150" s="30">
        <v>1255</v>
      </c>
      <c r="F150" s="31"/>
    </row>
    <row r="151" spans="1:6" s="28" customFormat="1" ht="13.5" customHeight="1" outlineLevel="2" x14ac:dyDescent="0.25">
      <c r="B151" s="29" t="s">
        <v>66</v>
      </c>
      <c r="D151" s="30">
        <v>103</v>
      </c>
      <c r="E151" s="30">
        <v>66</v>
      </c>
      <c r="F151" s="31"/>
    </row>
    <row r="152" spans="1:6" s="32" customFormat="1" ht="15" customHeight="1" outlineLevel="1" x14ac:dyDescent="0.25">
      <c r="B152" s="33" t="s">
        <v>45</v>
      </c>
      <c r="C152" s="34"/>
      <c r="D152" s="35">
        <f>SUM(D149:D151)</f>
        <v>1515</v>
      </c>
      <c r="E152" s="35">
        <f>SUM(E149:E151)</f>
        <v>1386</v>
      </c>
      <c r="F152" s="36"/>
    </row>
    <row r="153" spans="1:6" s="32" customFormat="1" ht="21" customHeight="1" x14ac:dyDescent="0.25">
      <c r="A153" s="37"/>
      <c r="B153" s="38" t="s">
        <v>70</v>
      </c>
      <c r="C153" s="39"/>
      <c r="D153" s="40">
        <f>+D152+D142+D148+D139</f>
        <v>105544</v>
      </c>
      <c r="E153" s="40">
        <f>+E152+E142+E148+E139</f>
        <v>97206</v>
      </c>
      <c r="F153" s="41"/>
    </row>
    <row r="154" spans="1:6" s="32" customFormat="1" ht="2.25" customHeight="1" x14ac:dyDescent="0.25">
      <c r="A154" s="37"/>
      <c r="B154" s="42"/>
      <c r="C154" s="43"/>
      <c r="D154" s="44"/>
      <c r="E154" s="44"/>
      <c r="F154" s="44"/>
    </row>
    <row r="155" spans="1:6" s="32" customFormat="1" ht="13.5" customHeight="1" outlineLevel="2" x14ac:dyDescent="0.25">
      <c r="B155" s="45" t="s">
        <v>144</v>
      </c>
      <c r="C155" s="52"/>
      <c r="D155" s="53">
        <v>1</v>
      </c>
      <c r="E155" s="53">
        <v>1</v>
      </c>
      <c r="F155" s="36"/>
    </row>
    <row r="156" spans="1:6" s="54" customFormat="1" ht="13.5" customHeight="1" outlineLevel="2" x14ac:dyDescent="0.25">
      <c r="B156" s="29" t="s">
        <v>57</v>
      </c>
      <c r="C156" s="28"/>
      <c r="D156" s="30">
        <v>7</v>
      </c>
      <c r="E156" s="30">
        <v>6</v>
      </c>
      <c r="F156" s="36"/>
    </row>
    <row r="157" spans="1:6" s="54" customFormat="1" ht="13.5" customHeight="1" outlineLevel="2" x14ac:dyDescent="0.25">
      <c r="B157" s="29" t="s">
        <v>145</v>
      </c>
      <c r="C157" s="28"/>
      <c r="D157" s="30">
        <v>73</v>
      </c>
      <c r="E157" s="30">
        <f>52+7</f>
        <v>59</v>
      </c>
      <c r="F157" s="36"/>
    </row>
    <row r="158" spans="1:6" s="54" customFormat="1" ht="15" customHeight="1" outlineLevel="1" x14ac:dyDescent="0.25">
      <c r="B158" s="33" t="s">
        <v>25</v>
      </c>
      <c r="C158" s="34"/>
      <c r="D158" s="35">
        <f>SUM(D155:D157)</f>
        <v>81</v>
      </c>
      <c r="E158" s="35">
        <f>SUM(E155:E157)</f>
        <v>66</v>
      </c>
      <c r="F158" s="36"/>
    </row>
    <row r="159" spans="1:6" s="54" customFormat="1" ht="13.5" customHeight="1" outlineLevel="2" x14ac:dyDescent="0.25">
      <c r="B159" s="29" t="s">
        <v>58</v>
      </c>
      <c r="C159" s="28"/>
      <c r="D159" s="30">
        <v>172</v>
      </c>
      <c r="E159" s="30">
        <v>153</v>
      </c>
      <c r="F159" s="36"/>
    </row>
    <row r="160" spans="1:6" s="54" customFormat="1" ht="13.5" customHeight="1" outlineLevel="2" x14ac:dyDescent="0.25">
      <c r="B160" s="29" t="s">
        <v>59</v>
      </c>
      <c r="C160" s="28"/>
      <c r="D160" s="30">
        <v>41</v>
      </c>
      <c r="E160" s="30">
        <v>23</v>
      </c>
      <c r="F160" s="36"/>
    </row>
    <row r="161" spans="2:6" s="54" customFormat="1" ht="15" customHeight="1" outlineLevel="1" x14ac:dyDescent="0.25">
      <c r="B161" s="33" t="s">
        <v>128</v>
      </c>
      <c r="C161" s="34"/>
      <c r="D161" s="35">
        <f>SUM(D159:D160)</f>
        <v>213</v>
      </c>
      <c r="E161" s="35">
        <f>SUM(E159:E160)</f>
        <v>176</v>
      </c>
      <c r="F161" s="36"/>
    </row>
    <row r="162" spans="2:6" s="54" customFormat="1" ht="13.5" customHeight="1" outlineLevel="2" x14ac:dyDescent="0.25">
      <c r="B162" s="29" t="s">
        <v>139</v>
      </c>
      <c r="C162" s="28"/>
      <c r="D162" s="30">
        <v>93</v>
      </c>
      <c r="E162" s="30">
        <v>95</v>
      </c>
      <c r="F162" s="36"/>
    </row>
    <row r="163" spans="2:6" s="54" customFormat="1" ht="15" customHeight="1" outlineLevel="1" x14ac:dyDescent="0.25">
      <c r="B163" s="33" t="s">
        <v>129</v>
      </c>
      <c r="C163" s="34"/>
      <c r="D163" s="35">
        <f>SUM(D162:D162)</f>
        <v>93</v>
      </c>
      <c r="E163" s="35">
        <f>SUM(E162:E162)</f>
        <v>95</v>
      </c>
      <c r="F163" s="36"/>
    </row>
    <row r="164" spans="2:6" s="28" customFormat="1" ht="13.5" customHeight="1" outlineLevel="2" x14ac:dyDescent="0.25">
      <c r="B164" s="29" t="s">
        <v>146</v>
      </c>
      <c r="D164" s="30">
        <v>24</v>
      </c>
      <c r="E164" s="30">
        <v>32</v>
      </c>
      <c r="F164" s="31"/>
    </row>
    <row r="165" spans="2:6" s="28" customFormat="1" ht="13.5" customHeight="1" outlineLevel="2" x14ac:dyDescent="0.25">
      <c r="B165" s="29" t="s">
        <v>147</v>
      </c>
      <c r="D165" s="30"/>
      <c r="E165" s="30">
        <v>385</v>
      </c>
      <c r="F165" s="31"/>
    </row>
    <row r="166" spans="2:6" s="28" customFormat="1" ht="13.5" customHeight="1" outlineLevel="2" x14ac:dyDescent="0.25">
      <c r="B166" s="29" t="s">
        <v>148</v>
      </c>
      <c r="D166" s="30"/>
      <c r="E166" s="30">
        <v>28</v>
      </c>
      <c r="F166" s="31"/>
    </row>
    <row r="167" spans="2:6" s="28" customFormat="1" ht="13.5" customHeight="1" outlineLevel="2" x14ac:dyDescent="0.25">
      <c r="B167" s="29" t="s">
        <v>149</v>
      </c>
      <c r="D167" s="30">
        <v>307</v>
      </c>
      <c r="E167" s="30">
        <v>27</v>
      </c>
      <c r="F167" s="31"/>
    </row>
    <row r="168" spans="2:6" s="28" customFormat="1" ht="13.5" customHeight="1" outlineLevel="2" x14ac:dyDescent="0.25">
      <c r="B168" s="29" t="s">
        <v>150</v>
      </c>
      <c r="D168" s="30"/>
      <c r="E168" s="30">
        <v>222</v>
      </c>
      <c r="F168" s="31"/>
    </row>
    <row r="169" spans="2:6" s="28" customFormat="1" ht="13.5" customHeight="1" outlineLevel="2" x14ac:dyDescent="0.25">
      <c r="B169" s="29" t="s">
        <v>151</v>
      </c>
      <c r="D169" s="30"/>
      <c r="E169" s="30">
        <v>22</v>
      </c>
      <c r="F169" s="31"/>
    </row>
    <row r="170" spans="2:6" s="28" customFormat="1" ht="13.5" customHeight="1" outlineLevel="2" x14ac:dyDescent="0.25">
      <c r="B170" s="29" t="s">
        <v>152</v>
      </c>
      <c r="D170" s="30"/>
      <c r="E170" s="30">
        <v>3</v>
      </c>
      <c r="F170" s="31"/>
    </row>
    <row r="171" spans="2:6" s="28" customFormat="1" ht="13.5" customHeight="1" outlineLevel="2" x14ac:dyDescent="0.25">
      <c r="B171" s="29" t="s">
        <v>153</v>
      </c>
      <c r="D171" s="30"/>
      <c r="E171" s="30">
        <v>7</v>
      </c>
      <c r="F171" s="31"/>
    </row>
    <row r="172" spans="2:6" s="28" customFormat="1" ht="13.5" customHeight="1" outlineLevel="2" x14ac:dyDescent="0.25">
      <c r="B172" s="29" t="s">
        <v>154</v>
      </c>
      <c r="D172" s="30">
        <v>491</v>
      </c>
      <c r="E172" s="30">
        <v>9</v>
      </c>
      <c r="F172" s="31"/>
    </row>
    <row r="173" spans="2:6" s="28" customFormat="1" ht="13.5" customHeight="1" outlineLevel="2" x14ac:dyDescent="0.25">
      <c r="B173" s="29" t="s">
        <v>55</v>
      </c>
      <c r="D173" s="30">
        <v>94</v>
      </c>
      <c r="E173" s="30">
        <v>98</v>
      </c>
      <c r="F173" s="31"/>
    </row>
    <row r="174" spans="2:6" s="54" customFormat="1" ht="15" customHeight="1" outlineLevel="1" x14ac:dyDescent="0.25">
      <c r="B174" s="33" t="s">
        <v>44</v>
      </c>
      <c r="C174" s="34"/>
      <c r="D174" s="35">
        <f>SUM(D164:D173)</f>
        <v>916</v>
      </c>
      <c r="E174" s="35">
        <f>SUM(E164:E173)</f>
        <v>833</v>
      </c>
      <c r="F174" s="36"/>
    </row>
    <row r="175" spans="2:6" s="32" customFormat="1" ht="13.5" customHeight="1" outlineLevel="2" x14ac:dyDescent="0.25">
      <c r="B175" s="29" t="s">
        <v>56</v>
      </c>
      <c r="C175" s="28"/>
      <c r="D175" s="30">
        <v>1</v>
      </c>
      <c r="E175" s="30">
        <v>1</v>
      </c>
      <c r="F175" s="36"/>
    </row>
    <row r="176" spans="2:6" s="32" customFormat="1" ht="15" customHeight="1" outlineLevel="1" x14ac:dyDescent="0.25">
      <c r="B176" s="33" t="s">
        <v>45</v>
      </c>
      <c r="C176" s="34"/>
      <c r="D176" s="35">
        <f>+D175</f>
        <v>1</v>
      </c>
      <c r="E176" s="35">
        <f>+E175</f>
        <v>1</v>
      </c>
      <c r="F176" s="36"/>
    </row>
    <row r="177" spans="1:6" s="32" customFormat="1" ht="21" customHeight="1" x14ac:dyDescent="0.25">
      <c r="A177" s="37"/>
      <c r="B177" s="38" t="s">
        <v>136</v>
      </c>
      <c r="C177" s="39"/>
      <c r="D177" s="40">
        <f>+D176+D174+D163+D161+D158</f>
        <v>1304</v>
      </c>
      <c r="E177" s="40">
        <f>+E176+E174+E163+E161+E158</f>
        <v>1171</v>
      </c>
      <c r="F177" s="41"/>
    </row>
    <row r="178" spans="1:6" s="32" customFormat="1" ht="2.25" customHeight="1" x14ac:dyDescent="0.25">
      <c r="A178" s="37"/>
      <c r="B178" s="42"/>
      <c r="C178" s="43"/>
      <c r="D178" s="44"/>
      <c r="E178" s="44"/>
      <c r="F178" s="44"/>
    </row>
    <row r="179" spans="1:6" s="32" customFormat="1" ht="15" customHeight="1" outlineLevel="1" x14ac:dyDescent="0.25">
      <c r="B179" s="33" t="s">
        <v>62</v>
      </c>
      <c r="C179" s="34"/>
      <c r="D179" s="35">
        <v>395</v>
      </c>
      <c r="E179" s="35">
        <v>354</v>
      </c>
      <c r="F179" s="36"/>
    </row>
    <row r="180" spans="1:6" s="28" customFormat="1" ht="13.5" customHeight="1" outlineLevel="2" x14ac:dyDescent="0.25">
      <c r="B180" s="29" t="s">
        <v>4</v>
      </c>
      <c r="D180" s="30">
        <v>3108</v>
      </c>
      <c r="E180" s="30">
        <v>2605</v>
      </c>
      <c r="F180" s="31"/>
    </row>
    <row r="181" spans="1:6" s="28" customFormat="1" ht="13.5" customHeight="1" outlineLevel="2" x14ac:dyDescent="0.25">
      <c r="B181" s="29" t="s">
        <v>24</v>
      </c>
      <c r="D181" s="30">
        <v>86</v>
      </c>
      <c r="E181" s="30">
        <v>73</v>
      </c>
      <c r="F181" s="31"/>
    </row>
    <row r="182" spans="1:6" s="32" customFormat="1" ht="15" customHeight="1" outlineLevel="1" x14ac:dyDescent="0.25">
      <c r="B182" s="33" t="s">
        <v>25</v>
      </c>
      <c r="C182" s="34"/>
      <c r="D182" s="35">
        <f>SUM(D180:D181)</f>
        <v>3194</v>
      </c>
      <c r="E182" s="35">
        <f>SUM(E180:E181)</f>
        <v>2678</v>
      </c>
      <c r="F182" s="36"/>
    </row>
    <row r="183" spans="1:6" s="32" customFormat="1" ht="13.5" customHeight="1" outlineLevel="2" x14ac:dyDescent="0.25">
      <c r="B183" s="29" t="s">
        <v>6</v>
      </c>
      <c r="C183" s="28"/>
      <c r="D183" s="30">
        <v>250</v>
      </c>
      <c r="E183" s="30">
        <v>229</v>
      </c>
      <c r="F183" s="36"/>
    </row>
    <row r="184" spans="1:6" s="32" customFormat="1" ht="15" customHeight="1" outlineLevel="1" x14ac:dyDescent="0.25">
      <c r="B184" s="33" t="s">
        <v>6</v>
      </c>
      <c r="C184" s="34"/>
      <c r="D184" s="35">
        <f>+D183</f>
        <v>250</v>
      </c>
      <c r="E184" s="35">
        <f>+E183</f>
        <v>229</v>
      </c>
      <c r="F184" s="36"/>
    </row>
    <row r="185" spans="1:6" s="32" customFormat="1" ht="13.5" customHeight="1" outlineLevel="2" x14ac:dyDescent="0.25">
      <c r="B185" s="29" t="s">
        <v>14</v>
      </c>
      <c r="C185" s="28"/>
      <c r="D185" s="30">
        <v>62</v>
      </c>
      <c r="E185" s="30">
        <v>59</v>
      </c>
      <c r="F185" s="36"/>
    </row>
    <row r="186" spans="1:6" s="32" customFormat="1" ht="15" customHeight="1" outlineLevel="1" x14ac:dyDescent="0.25">
      <c r="B186" s="33" t="s">
        <v>47</v>
      </c>
      <c r="C186" s="34"/>
      <c r="D186" s="35">
        <f>SUM(D185:D185)</f>
        <v>62</v>
      </c>
      <c r="E186" s="35">
        <f>SUM(E185:E185)</f>
        <v>59</v>
      </c>
      <c r="F186" s="36"/>
    </row>
    <row r="187" spans="1:6" s="28" customFormat="1" ht="13.5" customHeight="1" outlineLevel="2" x14ac:dyDescent="0.25">
      <c r="B187" s="29" t="s">
        <v>67</v>
      </c>
      <c r="D187" s="30">
        <f>6834+9988</f>
        <v>16822</v>
      </c>
      <c r="E187" s="30">
        <v>17656</v>
      </c>
      <c r="F187" s="31"/>
    </row>
    <row r="188" spans="1:6" s="28" customFormat="1" ht="13.5" customHeight="1" outlineLevel="2" x14ac:dyDescent="0.25">
      <c r="B188" s="29" t="s">
        <v>110</v>
      </c>
      <c r="D188" s="30">
        <v>543</v>
      </c>
      <c r="E188" s="30">
        <v>341</v>
      </c>
      <c r="F188" s="31"/>
    </row>
    <row r="189" spans="1:6" s="28" customFormat="1" ht="13.5" customHeight="1" outlineLevel="2" x14ac:dyDescent="0.25">
      <c r="B189" s="29" t="s">
        <v>111</v>
      </c>
      <c r="D189" s="30">
        <v>1334</v>
      </c>
      <c r="E189" s="30">
        <v>1338</v>
      </c>
      <c r="F189" s="31"/>
    </row>
    <row r="190" spans="1:6" s="28" customFormat="1" ht="13.5" customHeight="1" outlineLevel="2" x14ac:dyDescent="0.25">
      <c r="B190" s="29" t="s">
        <v>68</v>
      </c>
      <c r="D190" s="30">
        <f>1692+2300</f>
        <v>3992</v>
      </c>
      <c r="E190" s="30">
        <v>4072</v>
      </c>
      <c r="F190" s="31"/>
    </row>
    <row r="191" spans="1:6" s="32" customFormat="1" ht="15" customHeight="1" outlineLevel="1" x14ac:dyDescent="0.25">
      <c r="B191" s="33" t="s">
        <v>100</v>
      </c>
      <c r="C191" s="34"/>
      <c r="D191" s="35">
        <f>SUM(D187:D190)</f>
        <v>22691</v>
      </c>
      <c r="E191" s="35">
        <f>SUM(E187:E190)</f>
        <v>23407</v>
      </c>
      <c r="F191" s="36"/>
    </row>
    <row r="192" spans="1:6" s="28" customFormat="1" ht="13.5" customHeight="1" outlineLevel="2" x14ac:dyDescent="0.25">
      <c r="B192" s="29" t="s">
        <v>22</v>
      </c>
      <c r="D192" s="30">
        <v>7335</v>
      </c>
      <c r="E192" s="30">
        <v>7103</v>
      </c>
      <c r="F192" s="31"/>
    </row>
    <row r="193" spans="1:6" s="28" customFormat="1" ht="13.5" customHeight="1" outlineLevel="2" x14ac:dyDescent="0.25">
      <c r="B193" s="29" t="s">
        <v>23</v>
      </c>
      <c r="D193" s="30">
        <v>20222</v>
      </c>
      <c r="E193" s="30">
        <v>19410</v>
      </c>
      <c r="F193" s="31"/>
    </row>
    <row r="194" spans="1:6" s="28" customFormat="1" ht="13.5" customHeight="1" outlineLevel="2" x14ac:dyDescent="0.25">
      <c r="B194" s="29" t="s">
        <v>26</v>
      </c>
      <c r="D194" s="30">
        <v>22516</v>
      </c>
      <c r="E194" s="30">
        <v>21412</v>
      </c>
      <c r="F194" s="31"/>
    </row>
    <row r="195" spans="1:6" s="28" customFormat="1" ht="13.5" customHeight="1" outlineLevel="2" x14ac:dyDescent="0.25">
      <c r="B195" s="29" t="s">
        <v>27</v>
      </c>
      <c r="D195" s="30">
        <v>15945</v>
      </c>
      <c r="E195" s="30">
        <v>14893</v>
      </c>
      <c r="F195" s="31"/>
    </row>
    <row r="196" spans="1:6" s="28" customFormat="1" ht="13.5" customHeight="1" outlineLevel="2" x14ac:dyDescent="0.25">
      <c r="B196" s="29" t="s">
        <v>42</v>
      </c>
      <c r="D196" s="30">
        <v>157</v>
      </c>
      <c r="E196" s="30">
        <v>169</v>
      </c>
      <c r="F196" s="31"/>
    </row>
    <row r="197" spans="1:6" s="32" customFormat="1" ht="15" customHeight="1" outlineLevel="1" x14ac:dyDescent="0.25">
      <c r="B197" s="33" t="s">
        <v>44</v>
      </c>
      <c r="C197" s="34"/>
      <c r="D197" s="35">
        <f>SUM(D192:D196)</f>
        <v>66175</v>
      </c>
      <c r="E197" s="35">
        <f>SUM(E192:E196)</f>
        <v>62987</v>
      </c>
      <c r="F197" s="36"/>
    </row>
    <row r="198" spans="1:6" s="28" customFormat="1" ht="13.5" customHeight="1" outlineLevel="2" x14ac:dyDescent="0.25">
      <c r="B198" s="29" t="s">
        <v>0</v>
      </c>
      <c r="D198" s="30">
        <v>34</v>
      </c>
      <c r="E198" s="30">
        <v>41</v>
      </c>
      <c r="F198" s="31"/>
    </row>
    <row r="199" spans="1:6" s="28" customFormat="1" ht="13.5" customHeight="1" outlineLevel="2" x14ac:dyDescent="0.25">
      <c r="B199" s="29" t="s">
        <v>130</v>
      </c>
      <c r="D199" s="30">
        <v>62</v>
      </c>
      <c r="E199" s="30">
        <v>40</v>
      </c>
      <c r="F199" s="31"/>
    </row>
    <row r="200" spans="1:6" s="28" customFormat="1" ht="13.5" customHeight="1" outlineLevel="2" x14ac:dyDescent="0.25">
      <c r="B200" s="29" t="s">
        <v>63</v>
      </c>
      <c r="D200" s="30">
        <v>46</v>
      </c>
      <c r="E200" s="30">
        <v>285</v>
      </c>
      <c r="F200" s="31"/>
    </row>
    <row r="201" spans="1:6" s="28" customFormat="1" ht="13.5" customHeight="1" outlineLevel="2" x14ac:dyDescent="0.25">
      <c r="B201" s="29" t="s">
        <v>66</v>
      </c>
      <c r="D201" s="30">
        <v>489</v>
      </c>
      <c r="E201" s="30">
        <v>705</v>
      </c>
      <c r="F201" s="31"/>
    </row>
    <row r="202" spans="1:6" s="32" customFormat="1" ht="15" customHeight="1" outlineLevel="1" x14ac:dyDescent="0.25">
      <c r="B202" s="33" t="s">
        <v>45</v>
      </c>
      <c r="C202" s="34"/>
      <c r="D202" s="35">
        <f>SUM(D198:D201)</f>
        <v>631</v>
      </c>
      <c r="E202" s="35">
        <f>SUM(E198:E201)</f>
        <v>1071</v>
      </c>
      <c r="F202" s="36"/>
    </row>
    <row r="203" spans="1:6" s="32" customFormat="1" ht="21" customHeight="1" x14ac:dyDescent="0.25">
      <c r="A203" s="37"/>
      <c r="B203" s="38" t="s">
        <v>132</v>
      </c>
      <c r="C203" s="39"/>
      <c r="D203" s="40">
        <f>+D202+D197+D191+D186+D184+D182+D179</f>
        <v>93398</v>
      </c>
      <c r="E203" s="40">
        <f>+E202+E197+E191+E186+E184+E182+E179</f>
        <v>90785</v>
      </c>
      <c r="F203" s="41"/>
    </row>
    <row r="204" spans="1:6" s="32" customFormat="1" ht="2.25" customHeight="1" x14ac:dyDescent="0.25">
      <c r="A204" s="37"/>
      <c r="B204" s="42"/>
      <c r="C204" s="43"/>
      <c r="D204" s="44"/>
      <c r="E204" s="44"/>
      <c r="F204" s="44"/>
    </row>
    <row r="205" spans="1:6" s="54" customFormat="1" ht="15" customHeight="1" outlineLevel="1" x14ac:dyDescent="0.25">
      <c r="B205" s="33" t="s">
        <v>4</v>
      </c>
      <c r="C205" s="34"/>
      <c r="D205" s="35" t="e">
        <f>+#REF!</f>
        <v>#REF!</v>
      </c>
      <c r="E205" s="35">
        <v>192</v>
      </c>
      <c r="F205" s="36"/>
    </row>
    <row r="206" spans="1:6" s="54" customFormat="1" ht="15" customHeight="1" outlineLevel="1" x14ac:dyDescent="0.25">
      <c r="B206" s="33" t="s">
        <v>44</v>
      </c>
      <c r="C206" s="34"/>
      <c r="D206" s="35">
        <v>9385</v>
      </c>
      <c r="E206" s="35">
        <v>9125</v>
      </c>
      <c r="F206" s="36"/>
    </row>
    <row r="207" spans="1:6" s="54" customFormat="1" ht="13.5" customHeight="1" outlineLevel="2" x14ac:dyDescent="0.25">
      <c r="B207" s="29" t="s">
        <v>131</v>
      </c>
      <c r="C207" s="28"/>
      <c r="D207" s="30">
        <v>6</v>
      </c>
      <c r="E207" s="30">
        <v>276</v>
      </c>
      <c r="F207" s="36"/>
    </row>
    <row r="208" spans="1:6" s="54" customFormat="1" ht="15" customHeight="1" outlineLevel="1" x14ac:dyDescent="0.25">
      <c r="B208" s="33" t="s">
        <v>45</v>
      </c>
      <c r="C208" s="34"/>
      <c r="D208" s="35">
        <f>+D207</f>
        <v>6</v>
      </c>
      <c r="E208" s="35">
        <f>+E207</f>
        <v>276</v>
      </c>
      <c r="F208" s="36"/>
    </row>
    <row r="209" spans="1:6" s="55" customFormat="1" ht="21" customHeight="1" x14ac:dyDescent="0.25">
      <c r="A209" s="37"/>
      <c r="B209" s="38" t="s">
        <v>137</v>
      </c>
      <c r="C209" s="39"/>
      <c r="D209" s="40" t="e">
        <f>+D208+D206+D205</f>
        <v>#REF!</v>
      </c>
      <c r="E209" s="40">
        <f>+E208+E206+E205</f>
        <v>9593</v>
      </c>
      <c r="F209" s="41"/>
    </row>
    <row r="210" spans="1:6" s="32" customFormat="1" ht="2.25" customHeight="1" x14ac:dyDescent="0.25">
      <c r="A210" s="37"/>
      <c r="B210" s="42"/>
      <c r="C210" s="43"/>
      <c r="D210" s="44"/>
      <c r="E210" s="44"/>
      <c r="F210" s="44"/>
    </row>
    <row r="211" spans="1:6" s="54" customFormat="1" ht="15" customHeight="1" outlineLevel="1" x14ac:dyDescent="0.25">
      <c r="B211" s="33" t="s">
        <v>4</v>
      </c>
      <c r="C211" s="34"/>
      <c r="D211" s="35">
        <v>214</v>
      </c>
      <c r="E211" s="35">
        <v>252</v>
      </c>
      <c r="F211" s="36"/>
    </row>
    <row r="212" spans="1:6" s="54" customFormat="1" ht="15" customHeight="1" outlineLevel="1" x14ac:dyDescent="0.25">
      <c r="B212" s="33" t="s">
        <v>44</v>
      </c>
      <c r="C212" s="34"/>
      <c r="D212" s="35">
        <v>1527</v>
      </c>
      <c r="E212" s="35">
        <v>1961</v>
      </c>
      <c r="F212" s="36"/>
    </row>
    <row r="213" spans="1:6" s="55" customFormat="1" ht="21" customHeight="1" x14ac:dyDescent="0.25">
      <c r="A213" s="37"/>
      <c r="B213" s="38" t="s">
        <v>78</v>
      </c>
      <c r="C213" s="39"/>
      <c r="D213" s="40">
        <f>+D212+D211</f>
        <v>1741</v>
      </c>
      <c r="E213" s="40">
        <f>+E212+E211</f>
        <v>2213</v>
      </c>
      <c r="F213" s="41"/>
    </row>
    <row r="214" spans="1:6" s="32" customFormat="1" ht="2.25" customHeight="1" x14ac:dyDescent="0.25">
      <c r="A214" s="37"/>
      <c r="B214" s="42"/>
      <c r="C214" s="43"/>
      <c r="D214" s="44"/>
      <c r="E214" s="44"/>
      <c r="F214" s="44"/>
    </row>
    <row r="215" spans="1:6" s="54" customFormat="1" ht="15" customHeight="1" outlineLevel="1" x14ac:dyDescent="0.25">
      <c r="B215" s="33" t="s">
        <v>4</v>
      </c>
      <c r="C215" s="34"/>
      <c r="D215" s="35">
        <v>2028</v>
      </c>
      <c r="E215" s="35">
        <f>1053+22+487+3+109+513</f>
        <v>2187</v>
      </c>
      <c r="F215" s="36"/>
    </row>
    <row r="216" spans="1:6" s="54" customFormat="1" ht="15" customHeight="1" outlineLevel="1" x14ac:dyDescent="0.25">
      <c r="B216" s="33" t="s">
        <v>50</v>
      </c>
      <c r="C216" s="34"/>
      <c r="D216" s="35">
        <v>4095</v>
      </c>
      <c r="E216" s="35">
        <f>1600+64+1175+33+129+2001</f>
        <v>5002</v>
      </c>
      <c r="F216" s="36"/>
    </row>
    <row r="217" spans="1:6" s="28" customFormat="1" ht="13.5" customHeight="1" outlineLevel="2" x14ac:dyDescent="0.25">
      <c r="B217" s="29" t="s">
        <v>9</v>
      </c>
      <c r="D217" s="30">
        <v>3322</v>
      </c>
      <c r="E217" s="30">
        <f>18+1403+1309</f>
        <v>2730</v>
      </c>
      <c r="F217" s="31"/>
    </row>
    <row r="218" spans="1:6" s="28" customFormat="1" ht="13.5" customHeight="1" outlineLevel="2" x14ac:dyDescent="0.25">
      <c r="B218" s="29" t="s">
        <v>6</v>
      </c>
      <c r="D218" s="30">
        <v>2190</v>
      </c>
      <c r="E218" s="30">
        <f>1318+193+442</f>
        <v>1953</v>
      </c>
      <c r="F218" s="31"/>
    </row>
    <row r="219" spans="1:6" s="28" customFormat="1" ht="13.5" customHeight="1" outlineLevel="2" x14ac:dyDescent="0.25">
      <c r="B219" s="29" t="s">
        <v>7</v>
      </c>
      <c r="D219" s="30">
        <v>67060</v>
      </c>
      <c r="E219" s="30">
        <f>11343+22733+1503+2254+27547</f>
        <v>65380</v>
      </c>
      <c r="F219" s="31"/>
    </row>
    <row r="220" spans="1:6" s="28" customFormat="1" ht="13.5" customHeight="1" outlineLevel="2" x14ac:dyDescent="0.25">
      <c r="B220" s="29" t="s">
        <v>8</v>
      </c>
      <c r="D220" s="30">
        <v>41534</v>
      </c>
      <c r="E220" s="30">
        <f>15605+9506+1563+1655+12574</f>
        <v>40903</v>
      </c>
      <c r="F220" s="31"/>
    </row>
    <row r="221" spans="1:6" s="28" customFormat="1" ht="13.5" customHeight="1" outlineLevel="2" x14ac:dyDescent="0.25">
      <c r="B221" s="29" t="s">
        <v>5</v>
      </c>
      <c r="D221" s="30">
        <v>87767</v>
      </c>
      <c r="E221" s="30">
        <f>23589+57815</f>
        <v>81404</v>
      </c>
      <c r="F221" s="31"/>
    </row>
    <row r="222" spans="1:6" s="28" customFormat="1" ht="13.5" customHeight="1" outlineLevel="2" x14ac:dyDescent="0.25">
      <c r="B222" s="29" t="s">
        <v>49</v>
      </c>
      <c r="D222" s="30">
        <v>106732</v>
      </c>
      <c r="E222" s="30">
        <f>65233+4093+32853</f>
        <v>102179</v>
      </c>
      <c r="F222" s="31"/>
    </row>
    <row r="223" spans="1:6" s="54" customFormat="1" ht="15" customHeight="1" outlineLevel="1" x14ac:dyDescent="0.25">
      <c r="B223" s="33" t="s">
        <v>44</v>
      </c>
      <c r="C223" s="34"/>
      <c r="D223" s="35">
        <f>SUM(D217:D222)</f>
        <v>308605</v>
      </c>
      <c r="E223" s="35">
        <f>SUM(E217:E222)</f>
        <v>294549</v>
      </c>
      <c r="F223" s="36"/>
    </row>
    <row r="224" spans="1:6" s="54" customFormat="1" ht="15" customHeight="1" outlineLevel="1" x14ac:dyDescent="0.25">
      <c r="B224" s="33" t="s">
        <v>45</v>
      </c>
      <c r="C224" s="34"/>
      <c r="D224" s="35">
        <v>5676</v>
      </c>
      <c r="E224" s="35">
        <f>2576+1562+1274+1615</f>
        <v>7027</v>
      </c>
      <c r="F224" s="36"/>
    </row>
    <row r="225" spans="1:6" s="55" customFormat="1" ht="21" customHeight="1" x14ac:dyDescent="0.25">
      <c r="A225" s="37"/>
      <c r="B225" s="38" t="s">
        <v>79</v>
      </c>
      <c r="C225" s="39"/>
      <c r="D225" s="40">
        <f>+D224+D223+D216+D215</f>
        <v>320404</v>
      </c>
      <c r="E225" s="40">
        <f>+E224+E223+E216+E215</f>
        <v>308765</v>
      </c>
      <c r="F225" s="41"/>
    </row>
    <row r="226" spans="1:6" s="32" customFormat="1" ht="2.25" customHeight="1" x14ac:dyDescent="0.25">
      <c r="A226" s="37"/>
      <c r="B226" s="42"/>
      <c r="C226" s="43"/>
      <c r="D226" s="44"/>
      <c r="E226" s="44"/>
      <c r="F226" s="44"/>
    </row>
    <row r="227" spans="1:6" s="32" customFormat="1" ht="15" customHeight="1" outlineLevel="1" x14ac:dyDescent="0.25">
      <c r="B227" s="33" t="s">
        <v>4</v>
      </c>
      <c r="C227" s="34"/>
      <c r="D227" s="35">
        <v>2874</v>
      </c>
      <c r="E227" s="35">
        <v>2721</v>
      </c>
      <c r="F227" s="36"/>
    </row>
    <row r="228" spans="1:6" s="32" customFormat="1" ht="15" customHeight="1" outlineLevel="1" x14ac:dyDescent="0.25">
      <c r="B228" s="33" t="s">
        <v>50</v>
      </c>
      <c r="C228" s="34"/>
      <c r="D228" s="35">
        <v>12376</v>
      </c>
      <c r="E228" s="35">
        <v>13699</v>
      </c>
      <c r="F228" s="36"/>
    </row>
    <row r="229" spans="1:6" s="28" customFormat="1" ht="13.5" customHeight="1" outlineLevel="2" x14ac:dyDescent="0.25">
      <c r="B229" s="29" t="s">
        <v>9</v>
      </c>
      <c r="D229" s="30">
        <v>8752</v>
      </c>
      <c r="E229" s="30">
        <v>6585</v>
      </c>
      <c r="F229" s="31"/>
    </row>
    <row r="230" spans="1:6" s="28" customFormat="1" ht="13.5" customHeight="1" outlineLevel="2" x14ac:dyDescent="0.25">
      <c r="B230" s="29" t="s">
        <v>18</v>
      </c>
      <c r="D230" s="30">
        <v>57609</v>
      </c>
      <c r="E230" s="30">
        <v>48908</v>
      </c>
      <c r="F230" s="31"/>
    </row>
    <row r="231" spans="1:6" s="28" customFormat="1" ht="13.5" customHeight="1" outlineLevel="2" x14ac:dyDescent="0.25">
      <c r="B231" s="29" t="s">
        <v>19</v>
      </c>
      <c r="D231" s="30">
        <v>18092</v>
      </c>
      <c r="E231" s="30">
        <v>19683</v>
      </c>
      <c r="F231" s="31"/>
    </row>
    <row r="232" spans="1:6" s="28" customFormat="1" ht="13.5" customHeight="1" outlineLevel="2" x14ac:dyDescent="0.25">
      <c r="B232" s="29" t="s">
        <v>51</v>
      </c>
      <c r="D232" s="30">
        <v>48329</v>
      </c>
      <c r="E232" s="30">
        <v>54478</v>
      </c>
      <c r="F232" s="31"/>
    </row>
    <row r="233" spans="1:6" s="32" customFormat="1" ht="15" customHeight="1" outlineLevel="1" x14ac:dyDescent="0.25">
      <c r="B233" s="33" t="s">
        <v>44</v>
      </c>
      <c r="C233" s="34"/>
      <c r="D233" s="35">
        <f>SUM(D229:D232)</f>
        <v>132782</v>
      </c>
      <c r="E233" s="35">
        <f>SUM(E229:E232)</f>
        <v>129654</v>
      </c>
      <c r="F233" s="36"/>
    </row>
    <row r="234" spans="1:6" s="32" customFormat="1" ht="15" customHeight="1" outlineLevel="1" x14ac:dyDescent="0.25">
      <c r="B234" s="33" t="s">
        <v>45</v>
      </c>
      <c r="C234" s="34"/>
      <c r="D234" s="35">
        <v>39292</v>
      </c>
      <c r="E234" s="35">
        <v>32565</v>
      </c>
      <c r="F234" s="36"/>
    </row>
    <row r="235" spans="1:6" s="32" customFormat="1" ht="21" customHeight="1" x14ac:dyDescent="0.25">
      <c r="A235" s="37"/>
      <c r="B235" s="38" t="s">
        <v>80</v>
      </c>
      <c r="C235" s="39"/>
      <c r="D235" s="40">
        <f>+D234+D233+D228+D227</f>
        <v>187324</v>
      </c>
      <c r="E235" s="40">
        <f>+E234+E233+E228+E227</f>
        <v>178639</v>
      </c>
      <c r="F235" s="41"/>
    </row>
    <row r="236" spans="1:6" s="32" customFormat="1" ht="2.25" customHeight="1" x14ac:dyDescent="0.25">
      <c r="A236" s="37"/>
      <c r="B236" s="42"/>
      <c r="C236" s="43"/>
      <c r="D236" s="44"/>
      <c r="E236" s="44"/>
      <c r="F236" s="44"/>
    </row>
    <row r="237" spans="1:6" s="28" customFormat="1" ht="13.5" customHeight="1" outlineLevel="2" x14ac:dyDescent="0.25">
      <c r="B237" s="45" t="s">
        <v>4</v>
      </c>
      <c r="C237" s="52"/>
      <c r="D237" s="53">
        <v>180</v>
      </c>
      <c r="E237" s="53">
        <v>177</v>
      </c>
      <c r="F237" s="31"/>
    </row>
    <row r="238" spans="1:6" s="28" customFormat="1" ht="13.5" customHeight="1" outlineLevel="2" x14ac:dyDescent="0.25">
      <c r="B238" s="29" t="s">
        <v>32</v>
      </c>
      <c r="D238" s="30">
        <v>2</v>
      </c>
      <c r="E238" s="30">
        <v>2</v>
      </c>
      <c r="F238" s="31"/>
    </row>
    <row r="239" spans="1:6" s="28" customFormat="1" ht="13.5" customHeight="1" outlineLevel="2" x14ac:dyDescent="0.25">
      <c r="B239" s="29" t="s">
        <v>33</v>
      </c>
      <c r="D239" s="30">
        <v>4</v>
      </c>
      <c r="E239" s="30">
        <v>4</v>
      </c>
      <c r="F239" s="31"/>
    </row>
    <row r="240" spans="1:6" s="32" customFormat="1" ht="15" customHeight="1" outlineLevel="1" x14ac:dyDescent="0.25">
      <c r="B240" s="33" t="s">
        <v>25</v>
      </c>
      <c r="C240" s="34"/>
      <c r="D240" s="35">
        <f>SUM(D237:D239)</f>
        <v>186</v>
      </c>
      <c r="E240" s="35">
        <f>SUM(E237:E239)</f>
        <v>183</v>
      </c>
      <c r="F240" s="36"/>
    </row>
    <row r="241" spans="1:6" s="28" customFormat="1" ht="13.5" customHeight="1" outlineLevel="2" x14ac:dyDescent="0.25">
      <c r="B241" s="29" t="s">
        <v>6</v>
      </c>
      <c r="D241" s="30">
        <v>507</v>
      </c>
      <c r="E241" s="30">
        <v>507</v>
      </c>
      <c r="F241" s="31"/>
    </row>
    <row r="242" spans="1:6" s="28" customFormat="1" ht="13.5" customHeight="1" outlineLevel="2" x14ac:dyDescent="0.25">
      <c r="B242" s="29" t="s">
        <v>34</v>
      </c>
      <c r="D242" s="30">
        <v>9</v>
      </c>
      <c r="E242" s="30">
        <v>9</v>
      </c>
      <c r="F242" s="31"/>
    </row>
    <row r="243" spans="1:6" s="28" customFormat="1" ht="13.5" customHeight="1" outlineLevel="2" x14ac:dyDescent="0.25">
      <c r="B243" s="29" t="s">
        <v>35</v>
      </c>
      <c r="D243" s="30">
        <v>15</v>
      </c>
      <c r="E243" s="30">
        <v>14</v>
      </c>
      <c r="F243" s="31"/>
    </row>
    <row r="244" spans="1:6" s="32" customFormat="1" ht="15" customHeight="1" outlineLevel="1" x14ac:dyDescent="0.25">
      <c r="B244" s="33" t="s">
        <v>36</v>
      </c>
      <c r="C244" s="34"/>
      <c r="D244" s="35">
        <f>SUM(D241:D243)</f>
        <v>531</v>
      </c>
      <c r="E244" s="35">
        <f>SUM(E241:E243)</f>
        <v>530</v>
      </c>
      <c r="F244" s="36"/>
    </row>
    <row r="245" spans="1:6" s="28" customFormat="1" ht="13.5" customHeight="1" outlineLevel="2" x14ac:dyDescent="0.25">
      <c r="B245" s="29" t="s">
        <v>37</v>
      </c>
      <c r="D245" s="30">
        <v>416</v>
      </c>
      <c r="E245" s="30">
        <v>330</v>
      </c>
      <c r="F245" s="31"/>
    </row>
    <row r="246" spans="1:6" s="28" customFormat="1" ht="13.5" customHeight="1" outlineLevel="2" x14ac:dyDescent="0.25">
      <c r="B246" s="29" t="s">
        <v>72</v>
      </c>
      <c r="D246" s="30">
        <v>1243</v>
      </c>
      <c r="E246" s="30">
        <v>1155</v>
      </c>
      <c r="F246" s="31"/>
    </row>
    <row r="247" spans="1:6" s="28" customFormat="1" ht="13.5" customHeight="1" outlineLevel="2" x14ac:dyDescent="0.25">
      <c r="B247" s="29" t="s">
        <v>52</v>
      </c>
      <c r="D247" s="30">
        <v>393</v>
      </c>
      <c r="E247" s="30">
        <v>391</v>
      </c>
      <c r="F247" s="31"/>
    </row>
    <row r="248" spans="1:6" s="28" customFormat="1" ht="13.5" customHeight="1" outlineLevel="2" x14ac:dyDescent="0.25">
      <c r="B248" s="29" t="s">
        <v>71</v>
      </c>
      <c r="D248" s="30">
        <v>132</v>
      </c>
      <c r="E248" s="30">
        <v>153</v>
      </c>
      <c r="F248" s="31"/>
    </row>
    <row r="249" spans="1:6" s="28" customFormat="1" ht="13.5" customHeight="1" outlineLevel="2" x14ac:dyDescent="0.25">
      <c r="B249" s="29" t="s">
        <v>38</v>
      </c>
      <c r="D249" s="30">
        <v>18</v>
      </c>
      <c r="E249" s="30">
        <v>18</v>
      </c>
      <c r="F249" s="31"/>
    </row>
    <row r="250" spans="1:6" s="28" customFormat="1" ht="13.5" customHeight="1" outlineLevel="2" x14ac:dyDescent="0.25">
      <c r="B250" s="29" t="s">
        <v>53</v>
      </c>
      <c r="D250" s="30">
        <v>594</v>
      </c>
      <c r="E250" s="30">
        <v>779</v>
      </c>
      <c r="F250" s="31"/>
    </row>
    <row r="251" spans="1:6" s="28" customFormat="1" ht="13.5" customHeight="1" outlineLevel="2" x14ac:dyDescent="0.25">
      <c r="B251" s="29" t="s">
        <v>39</v>
      </c>
      <c r="D251" s="30">
        <v>1194</v>
      </c>
      <c r="E251" s="30">
        <v>1151</v>
      </c>
      <c r="F251" s="31"/>
    </row>
    <row r="252" spans="1:6" s="28" customFormat="1" ht="13.5" customHeight="1" outlineLevel="2" x14ac:dyDescent="0.25">
      <c r="B252" s="29" t="s">
        <v>40</v>
      </c>
      <c r="D252" s="30">
        <v>27025</v>
      </c>
      <c r="E252" s="30">
        <v>29218</v>
      </c>
      <c r="F252" s="31"/>
    </row>
    <row r="253" spans="1:6" s="32" customFormat="1" ht="15" customHeight="1" outlineLevel="1" x14ac:dyDescent="0.25">
      <c r="B253" s="33" t="s">
        <v>44</v>
      </c>
      <c r="C253" s="34"/>
      <c r="D253" s="35">
        <f>SUM(D245:D252)</f>
        <v>31015</v>
      </c>
      <c r="E253" s="35">
        <f>SUM(E245:E252)</f>
        <v>33195</v>
      </c>
      <c r="F253" s="36"/>
    </row>
    <row r="254" spans="1:6" s="55" customFormat="1" ht="21" customHeight="1" x14ac:dyDescent="0.25">
      <c r="A254" s="37"/>
      <c r="B254" s="38" t="s">
        <v>81</v>
      </c>
      <c r="C254" s="39"/>
      <c r="D254" s="40">
        <f>+D253+D244+D240</f>
        <v>31732</v>
      </c>
      <c r="E254" s="40">
        <f>+E253+E244+E240</f>
        <v>33908</v>
      </c>
      <c r="F254" s="41"/>
    </row>
    <row r="255" spans="1:6" s="32" customFormat="1" ht="2.25" customHeight="1" x14ac:dyDescent="0.25">
      <c r="A255" s="37"/>
      <c r="B255" s="42"/>
      <c r="C255" s="43"/>
      <c r="D255" s="44"/>
      <c r="E255" s="44"/>
      <c r="F255" s="44"/>
    </row>
    <row r="256" spans="1:6" s="32" customFormat="1" ht="21" customHeight="1" x14ac:dyDescent="0.25">
      <c r="A256" s="37"/>
      <c r="B256" s="38" t="s">
        <v>43</v>
      </c>
      <c r="C256" s="39"/>
      <c r="D256" s="40">
        <v>10308</v>
      </c>
      <c r="E256" s="40">
        <v>10299</v>
      </c>
      <c r="F256" s="41"/>
    </row>
    <row r="257" spans="1:6" s="32" customFormat="1" ht="2.25" customHeight="1" x14ac:dyDescent="0.25">
      <c r="A257" s="37"/>
      <c r="B257" s="42"/>
      <c r="C257" s="43"/>
      <c r="D257" s="44"/>
      <c r="E257" s="44"/>
      <c r="F257" s="44"/>
    </row>
    <row r="258" spans="1:6" s="55" customFormat="1" ht="21" customHeight="1" x14ac:dyDescent="0.25">
      <c r="A258" s="37"/>
      <c r="B258" s="38" t="s">
        <v>82</v>
      </c>
      <c r="C258" s="39"/>
      <c r="D258" s="40">
        <v>923</v>
      </c>
      <c r="E258" s="40">
        <v>958</v>
      </c>
      <c r="F258" s="41"/>
    </row>
    <row r="259" spans="1:6" s="32" customFormat="1" ht="2.25" customHeight="1" x14ac:dyDescent="0.25">
      <c r="A259" s="37"/>
      <c r="B259" s="42"/>
      <c r="C259" s="43"/>
      <c r="D259" s="44"/>
      <c r="E259" s="44"/>
      <c r="F259" s="44"/>
    </row>
    <row r="260" spans="1:6" s="55" customFormat="1" ht="21" customHeight="1" x14ac:dyDescent="0.25">
      <c r="A260" s="37"/>
      <c r="B260" s="38" t="s">
        <v>83</v>
      </c>
      <c r="C260" s="39"/>
      <c r="D260" s="40">
        <v>1315</v>
      </c>
      <c r="E260" s="40">
        <v>1213</v>
      </c>
      <c r="F260" s="41"/>
    </row>
    <row r="261" spans="1:6" s="32" customFormat="1" ht="2.25" customHeight="1" x14ac:dyDescent="0.25">
      <c r="A261" s="37"/>
      <c r="B261" s="42"/>
      <c r="C261" s="43"/>
      <c r="D261" s="44"/>
      <c r="E261" s="44"/>
      <c r="F261" s="44"/>
    </row>
    <row r="262" spans="1:6" s="55" customFormat="1" ht="21" customHeight="1" x14ac:dyDescent="0.25">
      <c r="B262" s="38" t="s">
        <v>84</v>
      </c>
      <c r="C262" s="39"/>
      <c r="D262" s="40">
        <v>370</v>
      </c>
      <c r="E262" s="40">
        <v>321</v>
      </c>
      <c r="F262" s="41"/>
    </row>
    <row r="263" spans="1:6" s="32" customFormat="1" ht="2.25" customHeight="1" x14ac:dyDescent="0.25">
      <c r="A263" s="37"/>
      <c r="B263" s="42"/>
      <c r="C263" s="43"/>
      <c r="D263" s="44"/>
      <c r="E263" s="44"/>
      <c r="F263" s="44"/>
    </row>
    <row r="264" spans="1:6" s="32" customFormat="1" ht="12" customHeight="1" outlineLevel="1" x14ac:dyDescent="0.25">
      <c r="A264" s="37"/>
      <c r="B264" s="33" t="s">
        <v>4</v>
      </c>
      <c r="C264" s="34"/>
      <c r="D264" s="35">
        <f>+D262</f>
        <v>370</v>
      </c>
      <c r="E264" s="35">
        <v>912</v>
      </c>
      <c r="F264" s="36"/>
    </row>
    <row r="265" spans="1:6" s="55" customFormat="1" ht="21" customHeight="1" outlineLevel="1" x14ac:dyDescent="0.25">
      <c r="B265" s="33" t="s">
        <v>44</v>
      </c>
      <c r="C265" s="34"/>
      <c r="D265" s="35">
        <v>9385</v>
      </c>
      <c r="E265" s="35">
        <v>35120</v>
      </c>
      <c r="F265" s="41"/>
    </row>
    <row r="266" spans="1:6" s="32" customFormat="1" ht="24.6" customHeight="1" x14ac:dyDescent="0.25">
      <c r="A266" s="37"/>
      <c r="B266" s="38" t="s">
        <v>138</v>
      </c>
      <c r="C266" s="39"/>
      <c r="D266" s="40"/>
      <c r="E266" s="40">
        <f>SUM(E264:E265)</f>
        <v>36032</v>
      </c>
      <c r="F266" s="41"/>
    </row>
    <row r="267" spans="1:6" s="32" customFormat="1" ht="2.25" customHeight="1" x14ac:dyDescent="0.25">
      <c r="A267" s="37"/>
      <c r="B267" s="42"/>
      <c r="C267" s="43"/>
      <c r="D267" s="44"/>
      <c r="E267" s="44"/>
      <c r="F267" s="44"/>
    </row>
    <row r="268" spans="1:6" ht="20.399999999999999" customHeight="1" x14ac:dyDescent="0.25">
      <c r="B268" s="3" t="s">
        <v>85</v>
      </c>
      <c r="C268" s="4"/>
      <c r="D268" s="2" t="e">
        <f>D262+D260+D258+D256+D254+D235+D225+D213+D209+D203+D177+D153+D136+D122+D107+D99+D88+D76+D60+D41+D26</f>
        <v>#REF!</v>
      </c>
      <c r="E268" s="2">
        <f>E262+E260+E258+E256+E254+E235+E225+E213+E209+E203+E177+E153+E136+E122+E107+E99+E88+E76+E60+E41+E26+E266</f>
        <v>3247764</v>
      </c>
      <c r="F268" s="2"/>
    </row>
    <row r="269" spans="1:6" ht="3" customHeight="1" x14ac:dyDescent="0.25">
      <c r="B269" s="57"/>
      <c r="C269" s="58"/>
      <c r="D269" s="56"/>
      <c r="E269" s="56"/>
      <c r="F269" s="56"/>
    </row>
    <row r="270" spans="1:6" ht="4.5" customHeight="1" x14ac:dyDescent="0.25"/>
    <row r="271" spans="1:6" x14ac:dyDescent="0.25">
      <c r="B271" s="5" t="s">
        <v>155</v>
      </c>
    </row>
    <row r="272" spans="1:6" ht="6" customHeight="1" x14ac:dyDescent="0.25">
      <c r="B272" s="5"/>
    </row>
    <row r="273" spans="2:2" ht="14.4" x14ac:dyDescent="0.25">
      <c r="B273" s="61" t="s">
        <v>65</v>
      </c>
    </row>
  </sheetData>
  <mergeCells count="1">
    <mergeCell ref="A4:A5"/>
  </mergeCells>
  <printOptions horizontalCentered="1"/>
  <pageMargins left="0.74803149606299213" right="0.74803149606299213" top="0.51181102362204722" bottom="0.5118110236220472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GridLines="0" zoomScaleNormal="100" workbookViewId="0">
      <selection sqref="A1:J1"/>
    </sheetView>
  </sheetViews>
  <sheetFormatPr defaultRowHeight="13.2" x14ac:dyDescent="0.25"/>
  <cols>
    <col min="1" max="1" width="33.109375" customWidth="1"/>
    <col min="2" max="10" width="9.88671875" customWidth="1"/>
  </cols>
  <sheetData>
    <row r="1" spans="1:10" ht="29.25" customHeight="1" x14ac:dyDescent="0.25">
      <c r="A1" s="64" t="s">
        <v>156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25">
      <c r="B2" s="6"/>
      <c r="C2" s="6"/>
    </row>
    <row r="47" spans="2:2" x14ac:dyDescent="0.25">
      <c r="B47" s="14" t="s">
        <v>157</v>
      </c>
    </row>
  </sheetData>
  <mergeCells count="1">
    <mergeCell ref="A1:J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Tabella generale</vt:lpstr>
      <vt:lpstr>Fig1_distrib per macrocategoria</vt:lpstr>
      <vt:lpstr>'Fig1_distrib per macrocategoria'!Area_stampa</vt:lpstr>
      <vt:lpstr>'Tabella generale'!Area_stampa</vt:lpstr>
      <vt:lpstr>'Tabella generale'!Titoli_stampa</vt:lpstr>
    </vt:vector>
  </TitlesOfParts>
  <Company>aran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Rossella Di Tommaso</cp:lastModifiedBy>
  <cp:lastPrinted>2017-03-20T14:31:23Z</cp:lastPrinted>
  <dcterms:created xsi:type="dcterms:W3CDTF">2013-01-09T08:40:47Z</dcterms:created>
  <dcterms:modified xsi:type="dcterms:W3CDTF">2018-04-19T08:40:39Z</dcterms:modified>
</cp:coreProperties>
</file>