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repo1\CENSIMENTOFORZEARM\Nuovo_Censimento\Tavole per diffusione\"/>
    </mc:Choice>
  </mc:AlternateContent>
  <bookViews>
    <workbookView xWindow="600" yWindow="1020" windowWidth="15480" windowHeight="11205"/>
  </bookViews>
  <sheets>
    <sheet name="Tavola 1.1" sheetId="4" r:id="rId1"/>
    <sheet name="Tavola 1.2" sheetId="5" r:id="rId2"/>
    <sheet name="Tavola 1.3" sheetId="6" r:id="rId3"/>
    <sheet name="Tavola 1.4" sheetId="7" r:id="rId4"/>
    <sheet name="Tavola 1.5" sheetId="8" r:id="rId5"/>
    <sheet name="Tavola 1.6" sheetId="9" r:id="rId6"/>
    <sheet name="Tavola 1.7" sheetId="15" r:id="rId7"/>
    <sheet name="Tavola 1.8 " sheetId="16" r:id="rId8"/>
  </sheets>
  <calcPr calcId="152511"/>
</workbook>
</file>

<file path=xl/calcChain.xml><?xml version="1.0" encoding="utf-8"?>
<calcChain xmlns="http://schemas.openxmlformats.org/spreadsheetml/2006/main">
  <c r="Z11" i="15" l="1"/>
  <c r="AB37" i="15"/>
  <c r="AA37" i="15"/>
  <c r="Z37" i="15"/>
  <c r="X37" i="15"/>
  <c r="W37" i="15"/>
  <c r="T37" i="15"/>
  <c r="S37" i="15"/>
  <c r="R37" i="15"/>
  <c r="P37" i="15"/>
  <c r="O37" i="15"/>
  <c r="L37" i="15"/>
  <c r="K37" i="15"/>
  <c r="I37" i="15"/>
  <c r="F37" i="15"/>
  <c r="E37" i="15"/>
  <c r="C37" i="15"/>
  <c r="AB36" i="15"/>
  <c r="AA36" i="15"/>
  <c r="Z36" i="15"/>
  <c r="X36" i="15"/>
  <c r="W36" i="15"/>
  <c r="T36" i="15"/>
  <c r="S36" i="15"/>
  <c r="R36" i="15"/>
  <c r="P36" i="15"/>
  <c r="O36" i="15"/>
  <c r="L36" i="15"/>
  <c r="K36" i="15"/>
  <c r="I36" i="15"/>
  <c r="F36" i="15"/>
  <c r="E36" i="15"/>
  <c r="C36" i="15"/>
  <c r="AB35" i="15"/>
  <c r="AA35" i="15"/>
  <c r="Z35" i="15"/>
  <c r="X35" i="15"/>
  <c r="W35" i="15"/>
  <c r="T35" i="15"/>
  <c r="S35" i="15"/>
  <c r="R35" i="15"/>
  <c r="P35" i="15"/>
  <c r="O35" i="15"/>
  <c r="L35" i="15"/>
  <c r="K35" i="15"/>
  <c r="I35" i="15"/>
  <c r="F35" i="15"/>
  <c r="E35" i="15"/>
  <c r="C35" i="15"/>
  <c r="AB34" i="15"/>
  <c r="AA34" i="15"/>
  <c r="Z34" i="15"/>
  <c r="X34" i="15"/>
  <c r="W34" i="15"/>
  <c r="T34" i="15"/>
  <c r="S34" i="15"/>
  <c r="R34" i="15"/>
  <c r="P34" i="15"/>
  <c r="O34" i="15"/>
  <c r="L34" i="15"/>
  <c r="K34" i="15"/>
  <c r="I34" i="15"/>
  <c r="F34" i="15"/>
  <c r="E34" i="15"/>
  <c r="C34" i="15"/>
  <c r="AB33" i="15"/>
  <c r="AA33" i="15"/>
  <c r="Z33" i="15"/>
  <c r="X33" i="15"/>
  <c r="W33" i="15"/>
  <c r="T33" i="15"/>
  <c r="S33" i="15"/>
  <c r="R33" i="15"/>
  <c r="P33" i="15"/>
  <c r="O33" i="15"/>
  <c r="L33" i="15"/>
  <c r="K33" i="15"/>
  <c r="I33" i="15"/>
  <c r="F33" i="15"/>
  <c r="E33" i="15"/>
  <c r="C33" i="15"/>
  <c r="AB32" i="15"/>
  <c r="AA32" i="15"/>
  <c r="Z32" i="15"/>
  <c r="X32" i="15"/>
  <c r="W32" i="15"/>
  <c r="T32" i="15"/>
  <c r="S32" i="15"/>
  <c r="R32" i="15"/>
  <c r="P32" i="15"/>
  <c r="O32" i="15"/>
  <c r="L32" i="15"/>
  <c r="K32" i="15"/>
  <c r="I32" i="15"/>
  <c r="F32" i="15"/>
  <c r="E32" i="15"/>
  <c r="C32" i="15"/>
  <c r="AB31" i="15"/>
  <c r="AA31" i="15"/>
  <c r="Z31" i="15"/>
  <c r="X31" i="15"/>
  <c r="W31" i="15"/>
  <c r="T31" i="15"/>
  <c r="S31" i="15"/>
  <c r="R31" i="15"/>
  <c r="P31" i="15"/>
  <c r="O31" i="15"/>
  <c r="L31" i="15"/>
  <c r="K31" i="15"/>
  <c r="I31" i="15"/>
  <c r="F31" i="15"/>
  <c r="E31" i="15"/>
  <c r="C31" i="15"/>
  <c r="AB30" i="15"/>
  <c r="AA30" i="15"/>
  <c r="Z30" i="15"/>
  <c r="X30" i="15"/>
  <c r="W30" i="15"/>
  <c r="T30" i="15"/>
  <c r="S30" i="15"/>
  <c r="R30" i="15"/>
  <c r="P30" i="15"/>
  <c r="O30" i="15"/>
  <c r="L30" i="15"/>
  <c r="K30" i="15"/>
  <c r="I30" i="15"/>
  <c r="F30" i="15"/>
  <c r="E30" i="15"/>
  <c r="C30" i="15"/>
  <c r="AB29" i="15"/>
  <c r="AA29" i="15"/>
  <c r="Z29" i="15"/>
  <c r="X29" i="15"/>
  <c r="W29" i="15"/>
  <c r="T29" i="15"/>
  <c r="S29" i="15"/>
  <c r="R29" i="15"/>
  <c r="P29" i="15"/>
  <c r="O29" i="15"/>
  <c r="L29" i="15"/>
  <c r="K29" i="15"/>
  <c r="I29" i="15"/>
  <c r="F29" i="15"/>
  <c r="E29" i="15"/>
  <c r="C29" i="15"/>
  <c r="AB28" i="15"/>
  <c r="AA28" i="15"/>
  <c r="Z28" i="15"/>
  <c r="X28" i="15"/>
  <c r="W28" i="15"/>
  <c r="T28" i="15"/>
  <c r="S28" i="15"/>
  <c r="R28" i="15"/>
  <c r="P28" i="15"/>
  <c r="O28" i="15"/>
  <c r="L28" i="15"/>
  <c r="K28" i="15"/>
  <c r="I28" i="15"/>
  <c r="F28" i="15"/>
  <c r="E28" i="15"/>
  <c r="C28" i="15"/>
  <c r="AB27" i="15"/>
  <c r="AA27" i="15"/>
  <c r="Z27" i="15"/>
  <c r="X27" i="15"/>
  <c r="W27" i="15"/>
  <c r="T27" i="15"/>
  <c r="S27" i="15"/>
  <c r="R27" i="15"/>
  <c r="P27" i="15"/>
  <c r="O27" i="15"/>
  <c r="L27" i="15"/>
  <c r="K27" i="15"/>
  <c r="I27" i="15"/>
  <c r="F27" i="15"/>
  <c r="E27" i="15"/>
  <c r="C27" i="15"/>
  <c r="AB26" i="15"/>
  <c r="AA26" i="15"/>
  <c r="Z26" i="15"/>
  <c r="X26" i="15"/>
  <c r="W26" i="15"/>
  <c r="T26" i="15"/>
  <c r="S26" i="15"/>
  <c r="R26" i="15"/>
  <c r="P26" i="15"/>
  <c r="O26" i="15"/>
  <c r="L26" i="15"/>
  <c r="K26" i="15"/>
  <c r="I26" i="15"/>
  <c r="F26" i="15"/>
  <c r="E26" i="15"/>
  <c r="C26" i="15"/>
  <c r="AB25" i="15"/>
  <c r="AA25" i="15"/>
  <c r="Z25" i="15"/>
  <c r="X25" i="15"/>
  <c r="W25" i="15"/>
  <c r="T25" i="15"/>
  <c r="S25" i="15"/>
  <c r="R25" i="15"/>
  <c r="P25" i="15"/>
  <c r="O25" i="15"/>
  <c r="L25" i="15"/>
  <c r="K25" i="15"/>
  <c r="I25" i="15"/>
  <c r="F25" i="15"/>
  <c r="E25" i="15"/>
  <c r="C25" i="15"/>
  <c r="AB24" i="15"/>
  <c r="AA24" i="15"/>
  <c r="Z24" i="15"/>
  <c r="X24" i="15"/>
  <c r="W24" i="15"/>
  <c r="T24" i="15"/>
  <c r="S24" i="15"/>
  <c r="R24" i="15"/>
  <c r="P24" i="15"/>
  <c r="O24" i="15"/>
  <c r="L24" i="15"/>
  <c r="K24" i="15"/>
  <c r="I24" i="15"/>
  <c r="F24" i="15"/>
  <c r="E24" i="15"/>
  <c r="C24" i="15"/>
  <c r="AB23" i="15"/>
  <c r="AA23" i="15"/>
  <c r="Z23" i="15"/>
  <c r="X23" i="15"/>
  <c r="W23" i="15"/>
  <c r="T23" i="15"/>
  <c r="S23" i="15"/>
  <c r="R23" i="15"/>
  <c r="P23" i="15"/>
  <c r="O23" i="15"/>
  <c r="L23" i="15"/>
  <c r="K23" i="15"/>
  <c r="I23" i="15"/>
  <c r="F23" i="15"/>
  <c r="E23" i="15"/>
  <c r="C23" i="15"/>
  <c r="AB22" i="15"/>
  <c r="AA22" i="15"/>
  <c r="Z22" i="15"/>
  <c r="X22" i="15"/>
  <c r="W22" i="15"/>
  <c r="T22" i="15"/>
  <c r="S22" i="15"/>
  <c r="R22" i="15"/>
  <c r="P22" i="15"/>
  <c r="O22" i="15"/>
  <c r="L22" i="15"/>
  <c r="K22" i="15"/>
  <c r="I22" i="15"/>
  <c r="F22" i="15"/>
  <c r="E22" i="15"/>
  <c r="C22" i="15"/>
  <c r="AB21" i="15"/>
  <c r="AA21" i="15"/>
  <c r="Z21" i="15"/>
  <c r="X21" i="15"/>
  <c r="W21" i="15"/>
  <c r="T21" i="15"/>
  <c r="S21" i="15"/>
  <c r="R21" i="15"/>
  <c r="P21" i="15"/>
  <c r="O21" i="15"/>
  <c r="L21" i="15"/>
  <c r="K21" i="15"/>
  <c r="I21" i="15"/>
  <c r="F21" i="15"/>
  <c r="E21" i="15"/>
  <c r="C21" i="15"/>
  <c r="AB20" i="15"/>
  <c r="AA20" i="15"/>
  <c r="Z20" i="15"/>
  <c r="X20" i="15"/>
  <c r="W20" i="15"/>
  <c r="T20" i="15"/>
  <c r="S20" i="15"/>
  <c r="R20" i="15"/>
  <c r="P20" i="15"/>
  <c r="O20" i="15"/>
  <c r="L20" i="15"/>
  <c r="K20" i="15"/>
  <c r="I20" i="15"/>
  <c r="F20" i="15"/>
  <c r="E20" i="15"/>
  <c r="C20" i="15"/>
  <c r="AB19" i="15"/>
  <c r="AA19" i="15"/>
  <c r="Z19" i="15"/>
  <c r="X19" i="15"/>
  <c r="W19" i="15"/>
  <c r="T19" i="15"/>
  <c r="S19" i="15"/>
  <c r="R19" i="15"/>
  <c r="P19" i="15"/>
  <c r="O19" i="15"/>
  <c r="L19" i="15"/>
  <c r="K19" i="15"/>
  <c r="I19" i="15"/>
  <c r="F19" i="15"/>
  <c r="E19" i="15"/>
  <c r="C19" i="15"/>
  <c r="AB18" i="15"/>
  <c r="AA18" i="15"/>
  <c r="Z18" i="15"/>
  <c r="X18" i="15"/>
  <c r="W18" i="15"/>
  <c r="T18" i="15"/>
  <c r="S18" i="15"/>
  <c r="R18" i="15"/>
  <c r="P18" i="15"/>
  <c r="O18" i="15"/>
  <c r="L18" i="15"/>
  <c r="K18" i="15"/>
  <c r="I18" i="15"/>
  <c r="F18" i="15"/>
  <c r="E18" i="15"/>
  <c r="C18" i="15"/>
  <c r="AB11" i="15"/>
  <c r="AA11" i="15"/>
  <c r="X11" i="15"/>
  <c r="W11" i="15"/>
  <c r="T11" i="15"/>
  <c r="P11" i="15"/>
  <c r="O11" i="15"/>
  <c r="L11" i="15"/>
  <c r="I11" i="15"/>
  <c r="F11" i="15"/>
  <c r="C11" i="15"/>
  <c r="AB10" i="15"/>
  <c r="AA10" i="15"/>
  <c r="Z10" i="15"/>
  <c r="X10" i="15"/>
  <c r="W10" i="15"/>
  <c r="T10" i="15"/>
  <c r="P10" i="15"/>
  <c r="O10" i="15"/>
  <c r="L10" i="15"/>
  <c r="I10" i="15"/>
  <c r="F10" i="15"/>
  <c r="C10" i="15"/>
  <c r="AB9" i="15"/>
  <c r="AA9" i="15"/>
  <c r="Z9" i="15"/>
  <c r="X9" i="15"/>
  <c r="W9" i="15"/>
  <c r="T9" i="15"/>
  <c r="P9" i="15"/>
  <c r="O9" i="15"/>
  <c r="L9" i="15"/>
  <c r="I9" i="15"/>
  <c r="F9" i="15"/>
  <c r="C9" i="15"/>
  <c r="AB8" i="15"/>
  <c r="AA8" i="15"/>
  <c r="Z8" i="15"/>
  <c r="X8" i="15"/>
  <c r="W8" i="15"/>
  <c r="T8" i="15"/>
  <c r="P8" i="15"/>
  <c r="O8" i="15"/>
  <c r="L8" i="15"/>
  <c r="I8" i="15"/>
  <c r="F8" i="15"/>
  <c r="C8" i="15"/>
  <c r="AB7" i="15"/>
  <c r="AA7" i="15"/>
  <c r="Z7" i="15"/>
  <c r="X7" i="15"/>
  <c r="W7" i="15"/>
  <c r="T7" i="15"/>
  <c r="P7" i="15"/>
  <c r="O7" i="15"/>
  <c r="L7" i="15"/>
  <c r="I7" i="15"/>
  <c r="F7" i="15"/>
  <c r="C7" i="15"/>
  <c r="AB6" i="15"/>
  <c r="AA6" i="15"/>
  <c r="Z6" i="15"/>
  <c r="X6" i="15"/>
  <c r="W6" i="15"/>
  <c r="T6" i="15"/>
  <c r="P6" i="15"/>
  <c r="O6" i="15"/>
  <c r="L6" i="15"/>
  <c r="I6" i="15"/>
  <c r="F6" i="15"/>
  <c r="C6" i="15"/>
  <c r="AB5" i="15"/>
  <c r="AA5" i="15"/>
  <c r="Z5" i="15"/>
  <c r="X5" i="15"/>
  <c r="W5" i="15"/>
  <c r="T5" i="15"/>
  <c r="P5" i="15"/>
  <c r="O5" i="15"/>
  <c r="L5" i="15"/>
  <c r="I5" i="15"/>
  <c r="F5" i="15"/>
  <c r="C5" i="15"/>
  <c r="Y10" i="9" l="1"/>
  <c r="X10" i="9"/>
  <c r="W10" i="9"/>
  <c r="V10" i="9"/>
  <c r="T10" i="9"/>
  <c r="S10" i="9"/>
  <c r="P10" i="9"/>
  <c r="O10" i="9"/>
  <c r="N10" i="9"/>
  <c r="M10" i="9"/>
  <c r="K10" i="9"/>
  <c r="J10" i="9"/>
  <c r="G10" i="9"/>
  <c r="F10" i="9"/>
  <c r="E10" i="9"/>
  <c r="C10" i="9"/>
  <c r="Y9" i="9"/>
  <c r="X9" i="9"/>
  <c r="W9" i="9"/>
  <c r="V9" i="9"/>
  <c r="T9" i="9"/>
  <c r="S9" i="9"/>
  <c r="P9" i="9"/>
  <c r="O9" i="9"/>
  <c r="N9" i="9"/>
  <c r="M9" i="9"/>
  <c r="K9" i="9"/>
  <c r="J9" i="9"/>
  <c r="G9" i="9"/>
  <c r="F9" i="9"/>
  <c r="E9" i="9"/>
  <c r="C9" i="9"/>
  <c r="Y8" i="9"/>
  <c r="X8" i="9"/>
  <c r="W8" i="9"/>
  <c r="V8" i="9"/>
  <c r="T8" i="9"/>
  <c r="S8" i="9"/>
  <c r="P8" i="9"/>
  <c r="O8" i="9"/>
  <c r="N8" i="9"/>
  <c r="M8" i="9"/>
  <c r="K8" i="9"/>
  <c r="J8" i="9"/>
  <c r="G8" i="9"/>
  <c r="F8" i="9"/>
  <c r="E8" i="9"/>
  <c r="C8" i="9"/>
  <c r="Y7" i="9"/>
  <c r="X7" i="9"/>
  <c r="W7" i="9"/>
  <c r="V7" i="9"/>
  <c r="T7" i="9"/>
  <c r="S7" i="9"/>
  <c r="P7" i="9"/>
  <c r="O7" i="9"/>
  <c r="N7" i="9"/>
  <c r="M7" i="9"/>
  <c r="K7" i="9"/>
  <c r="J7" i="9"/>
  <c r="G7" i="9"/>
  <c r="F7" i="9"/>
  <c r="E7" i="9"/>
  <c r="C7" i="9"/>
  <c r="Y6" i="9"/>
  <c r="X6" i="9"/>
  <c r="W6" i="9"/>
  <c r="V6" i="9"/>
  <c r="T6" i="9"/>
  <c r="S6" i="9"/>
  <c r="P6" i="9"/>
  <c r="O6" i="9"/>
  <c r="N6" i="9"/>
  <c r="M6" i="9"/>
  <c r="K6" i="9"/>
  <c r="J6" i="9"/>
  <c r="G6" i="9"/>
  <c r="F6" i="9"/>
  <c r="E6" i="9"/>
  <c r="C6" i="9"/>
  <c r="Y5" i="9"/>
  <c r="X5" i="9"/>
  <c r="W5" i="9"/>
  <c r="V5" i="9"/>
  <c r="T5" i="9"/>
  <c r="S5" i="9"/>
  <c r="P5" i="9"/>
  <c r="O5" i="9"/>
  <c r="N5" i="9"/>
  <c r="M5" i="9"/>
  <c r="K5" i="9"/>
  <c r="J5" i="9"/>
  <c r="G5" i="9"/>
  <c r="F5" i="9"/>
  <c r="E5" i="9"/>
  <c r="C5" i="9"/>
  <c r="AB6" i="6" l="1"/>
  <c r="AB7" i="6"/>
  <c r="AB8" i="6"/>
  <c r="AB9" i="6"/>
  <c r="AB10" i="6"/>
  <c r="AB11" i="6"/>
  <c r="AB12" i="6"/>
  <c r="AB13" i="6"/>
  <c r="AB14" i="6"/>
  <c r="AB15" i="6"/>
  <c r="AB16" i="6"/>
  <c r="AB5" i="6"/>
  <c r="AA6" i="6"/>
  <c r="AA7" i="6"/>
  <c r="AA8" i="6"/>
  <c r="AA9" i="6"/>
  <c r="AA10" i="6"/>
  <c r="AA11" i="6"/>
  <c r="AA12" i="6"/>
  <c r="AA13" i="6"/>
  <c r="AA14" i="6"/>
  <c r="AA15" i="6"/>
  <c r="AA16" i="6"/>
  <c r="AA5" i="6"/>
  <c r="Z6" i="6"/>
  <c r="Z7" i="6"/>
  <c r="Z8" i="6"/>
  <c r="Z9" i="6"/>
  <c r="Z10" i="6"/>
  <c r="Z11" i="6"/>
  <c r="Z12" i="6"/>
  <c r="Z13" i="6"/>
  <c r="Z14" i="6"/>
  <c r="Z15" i="6"/>
  <c r="Z16" i="6"/>
  <c r="Z5" i="6"/>
  <c r="AA6" i="5"/>
  <c r="AA7" i="5"/>
  <c r="AA8" i="5"/>
  <c r="AA9" i="5"/>
  <c r="AA10" i="5"/>
  <c r="AA11" i="5"/>
  <c r="AA12" i="5"/>
  <c r="AA13" i="5"/>
  <c r="AA14" i="5"/>
  <c r="AA15" i="5"/>
  <c r="AA16" i="5"/>
  <c r="AA5" i="5"/>
  <c r="Z6" i="5"/>
  <c r="Z7" i="5"/>
  <c r="Z8" i="5"/>
  <c r="Z9" i="5"/>
  <c r="Z10" i="5"/>
  <c r="Z11" i="5"/>
  <c r="Z12" i="5"/>
  <c r="Z13" i="5"/>
  <c r="Z14" i="5"/>
  <c r="Z15" i="5"/>
  <c r="Z16" i="5"/>
  <c r="Z5" i="5"/>
  <c r="Y6" i="5"/>
  <c r="Y7" i="5"/>
  <c r="Y8" i="5"/>
  <c r="Y9" i="5"/>
  <c r="Y10" i="5"/>
  <c r="Y11" i="5"/>
  <c r="Y12" i="5"/>
  <c r="Y13" i="5"/>
  <c r="Y14" i="5"/>
  <c r="Y15" i="5"/>
  <c r="Y16" i="5"/>
  <c r="Y5" i="5"/>
  <c r="V6" i="5"/>
  <c r="V7" i="5"/>
  <c r="V8" i="5"/>
  <c r="V9" i="5"/>
  <c r="V10" i="5"/>
  <c r="V11" i="5"/>
  <c r="V12" i="5"/>
  <c r="V13" i="5"/>
  <c r="V14" i="5"/>
  <c r="V15" i="5"/>
  <c r="V16" i="5"/>
  <c r="V5" i="5"/>
  <c r="U6" i="5"/>
  <c r="U7" i="5"/>
  <c r="U8" i="5"/>
  <c r="U9" i="5"/>
  <c r="U10" i="5"/>
  <c r="U11" i="5"/>
  <c r="U12" i="5"/>
  <c r="U13" i="5"/>
  <c r="U14" i="5"/>
  <c r="U15" i="5"/>
  <c r="U16" i="5"/>
  <c r="U5" i="5"/>
  <c r="T6" i="5"/>
  <c r="T7" i="5"/>
  <c r="T8" i="5"/>
  <c r="T9" i="5"/>
  <c r="T10" i="5"/>
  <c r="T11" i="5"/>
  <c r="T12" i="5"/>
  <c r="T13" i="5"/>
  <c r="T14" i="5"/>
  <c r="T15" i="5"/>
  <c r="T16" i="5"/>
  <c r="T5" i="5"/>
  <c r="R16" i="5"/>
  <c r="Q16" i="5"/>
  <c r="W16" i="5" s="1"/>
  <c r="L16" i="5"/>
  <c r="Q15" i="5"/>
  <c r="R15" i="5" s="1"/>
  <c r="Q14" i="5"/>
  <c r="R14" i="5" s="1"/>
  <c r="N14" i="5"/>
  <c r="Q13" i="5"/>
  <c r="R13" i="5" s="1"/>
  <c r="Q12" i="5"/>
  <c r="AB12" i="5" s="1"/>
  <c r="P12" i="5"/>
  <c r="N12" i="5"/>
  <c r="L12" i="5"/>
  <c r="Q11" i="5"/>
  <c r="R11" i="5" s="1"/>
  <c r="N11" i="5"/>
  <c r="Q10" i="5"/>
  <c r="R10" i="5" s="1"/>
  <c r="Q9" i="5"/>
  <c r="R9" i="5" s="1"/>
  <c r="Q8" i="5"/>
  <c r="W8" i="5" s="1"/>
  <c r="L8" i="5"/>
  <c r="Q7" i="5"/>
  <c r="R7" i="5" s="1"/>
  <c r="Q6" i="5"/>
  <c r="R6" i="5" s="1"/>
  <c r="N6" i="5"/>
  <c r="Q5" i="5"/>
  <c r="R5" i="5" s="1"/>
  <c r="I16" i="5"/>
  <c r="G16" i="5"/>
  <c r="E16" i="5"/>
  <c r="C16" i="5"/>
  <c r="I15" i="5"/>
  <c r="G15" i="5"/>
  <c r="E15" i="5"/>
  <c r="C15" i="5"/>
  <c r="I14" i="5"/>
  <c r="G14" i="5"/>
  <c r="E14" i="5"/>
  <c r="C14" i="5"/>
  <c r="I13" i="5"/>
  <c r="G13" i="5"/>
  <c r="E13" i="5"/>
  <c r="C13" i="5"/>
  <c r="I12" i="5"/>
  <c r="G12" i="5"/>
  <c r="E12" i="5"/>
  <c r="C12" i="5"/>
  <c r="I11" i="5"/>
  <c r="G11" i="5"/>
  <c r="E11" i="5"/>
  <c r="C11" i="5"/>
  <c r="I10" i="5"/>
  <c r="G10" i="5"/>
  <c r="E10" i="5"/>
  <c r="C10" i="5"/>
  <c r="I9" i="5"/>
  <c r="G9" i="5"/>
  <c r="E9" i="5"/>
  <c r="C9" i="5"/>
  <c r="I8" i="5"/>
  <c r="G8" i="5"/>
  <c r="E8" i="5"/>
  <c r="C8" i="5"/>
  <c r="I7" i="5"/>
  <c r="G7" i="5"/>
  <c r="E7" i="5"/>
  <c r="C7" i="5"/>
  <c r="I6" i="5"/>
  <c r="G6" i="5"/>
  <c r="E6" i="5"/>
  <c r="C6" i="5"/>
  <c r="I5" i="5"/>
  <c r="G5" i="5"/>
  <c r="E5" i="5"/>
  <c r="C5" i="5"/>
  <c r="N8" i="5" l="1"/>
  <c r="P8" i="5"/>
  <c r="N15" i="5"/>
  <c r="AB16" i="5"/>
  <c r="AB8" i="5"/>
  <c r="R8" i="5"/>
  <c r="N16" i="5"/>
  <c r="W12" i="5"/>
  <c r="N7" i="5"/>
  <c r="N10" i="5"/>
  <c r="R12" i="5"/>
  <c r="P16" i="5"/>
  <c r="W14" i="5"/>
  <c r="W10" i="5"/>
  <c r="W6" i="5"/>
  <c r="AB14" i="5"/>
  <c r="AB10" i="5"/>
  <c r="AB6" i="5"/>
  <c r="N5" i="5"/>
  <c r="L6" i="5"/>
  <c r="P6" i="5"/>
  <c r="N9" i="5"/>
  <c r="L10" i="5"/>
  <c r="P10" i="5"/>
  <c r="N13" i="5"/>
  <c r="L14" i="5"/>
  <c r="P14" i="5"/>
  <c r="W5" i="5"/>
  <c r="W15" i="5"/>
  <c r="W13" i="5"/>
  <c r="W11" i="5"/>
  <c r="W9" i="5"/>
  <c r="W7" i="5"/>
  <c r="AB5" i="5"/>
  <c r="AB15" i="5"/>
  <c r="AB13" i="5"/>
  <c r="AB11" i="5"/>
  <c r="AB9" i="5"/>
  <c r="AB7" i="5"/>
  <c r="L5" i="5"/>
  <c r="P5" i="5"/>
  <c r="L7" i="5"/>
  <c r="P7" i="5"/>
  <c r="L9" i="5"/>
  <c r="P9" i="5"/>
  <c r="L11" i="5"/>
  <c r="P11" i="5"/>
  <c r="L13" i="5"/>
  <c r="P13" i="5"/>
  <c r="L15" i="5"/>
  <c r="P15" i="5"/>
  <c r="P6" i="4" l="1"/>
  <c r="P7" i="4"/>
  <c r="P8" i="4"/>
  <c r="P9" i="4"/>
  <c r="P10" i="4"/>
  <c r="P11" i="4"/>
  <c r="P12" i="4"/>
  <c r="P13" i="4"/>
  <c r="P14" i="4"/>
  <c r="P15" i="4"/>
  <c r="P16" i="4"/>
  <c r="P5" i="4"/>
  <c r="H6" i="4"/>
  <c r="Z6" i="4" s="1"/>
  <c r="H7" i="4"/>
  <c r="Z7" i="4" s="1"/>
  <c r="H8" i="4"/>
  <c r="Z8" i="4" s="1"/>
  <c r="H9" i="4"/>
  <c r="Z9" i="4" s="1"/>
  <c r="H10" i="4"/>
  <c r="H11" i="4"/>
  <c r="H12" i="4"/>
  <c r="H13" i="4"/>
  <c r="H14" i="4"/>
  <c r="H15" i="4"/>
  <c r="Z15" i="4" s="1"/>
  <c r="H16" i="4"/>
  <c r="Z16" i="4" s="1"/>
  <c r="H5" i="4"/>
  <c r="Z5" i="4" s="1"/>
  <c r="Z12" i="4" l="1"/>
  <c r="Z13" i="4"/>
  <c r="Z11" i="4"/>
  <c r="Z10" i="4"/>
  <c r="Z14" i="4"/>
  <c r="U16" i="4"/>
  <c r="U14" i="4"/>
  <c r="U12" i="4"/>
  <c r="U10" i="4"/>
  <c r="U8" i="4"/>
  <c r="U6" i="4"/>
  <c r="U5" i="4"/>
  <c r="U15" i="4"/>
  <c r="U13" i="4"/>
  <c r="U11" i="4"/>
  <c r="U9" i="4"/>
  <c r="U7" i="4"/>
</calcChain>
</file>

<file path=xl/sharedStrings.xml><?xml version="1.0" encoding="utf-8"?>
<sst xmlns="http://schemas.openxmlformats.org/spreadsheetml/2006/main" count="381" uniqueCount="148">
  <si>
    <t>Totale</t>
  </si>
  <si>
    <t>Comune</t>
  </si>
  <si>
    <t>Comunità montane e unione dei comuni</t>
  </si>
  <si>
    <t>Citta' metropolitana</t>
  </si>
  <si>
    <t>Azienda o ente del servizio sanitario nazionale</t>
  </si>
  <si>
    <t>Universita' pubblica</t>
  </si>
  <si>
    <t>Ente pubblico non economico</t>
  </si>
  <si>
    <t>Altro ente pubblico non economico</t>
  </si>
  <si>
    <t>Altra forma giuridica</t>
  </si>
  <si>
    <t>Amministrazione dello stato 
e Organo costituzionale o a rilevanza costituzionale</t>
  </si>
  <si>
    <t>Censimento 2017</t>
  </si>
  <si>
    <t>Censimento 2015</t>
  </si>
  <si>
    <t xml:space="preserve">Istituzioni </t>
  </si>
  <si>
    <t>Dipendenti</t>
  </si>
  <si>
    <t>v.a.</t>
  </si>
  <si>
    <t>%</t>
  </si>
  <si>
    <t xml:space="preserve"> FORMA GIURIDICA</t>
  </si>
  <si>
    <t>Differenze assolute 2017/2015</t>
  </si>
  <si>
    <t>Non dipendenti</t>
  </si>
  <si>
    <t>Variazioni % 2017/2015</t>
  </si>
  <si>
    <t xml:space="preserve">Totale personale in servizio </t>
  </si>
  <si>
    <t xml:space="preserve">Dipendente a tempo indeterminato </t>
  </si>
  <si>
    <t xml:space="preserve">Dipendente a tempo determinato </t>
  </si>
  <si>
    <t>Maschi</t>
  </si>
  <si>
    <t>Femmine</t>
  </si>
  <si>
    <t>F/M</t>
  </si>
  <si>
    <t xml:space="preserve">% F </t>
  </si>
  <si>
    <t>% a tempo indet.</t>
  </si>
  <si>
    <t>% a tempo det</t>
  </si>
  <si>
    <t>% non dip.</t>
  </si>
  <si>
    <t>Amministrazione dello stato  e organo costituzionale o a rilevanza costituzionale</t>
  </si>
  <si>
    <t>Città metropolitana</t>
  </si>
  <si>
    <t>Università pubblica</t>
  </si>
  <si>
    <t>Enti pubblici non economici</t>
  </si>
  <si>
    <t>Altre forme giuridiche</t>
  </si>
  <si>
    <t>Personale in servizio M</t>
  </si>
  <si>
    <t>Personale in servizio F</t>
  </si>
  <si>
    <t>%F</t>
  </si>
  <si>
    <t xml:space="preserve">Unità locali </t>
  </si>
  <si>
    <t xml:space="preserve">% su totale unità locali </t>
  </si>
  <si>
    <t>Personale dipendente e non dipendente</t>
  </si>
  <si>
    <t>% su totale personale</t>
  </si>
  <si>
    <t>% femmine su totale personale</t>
  </si>
  <si>
    <t>% dipendenti a tempo determinato su totale personale</t>
  </si>
  <si>
    <t>% non dipendenti su totale personale</t>
  </si>
  <si>
    <t>Piemonte</t>
  </si>
  <si>
    <t>Valle d'Aosta/Vallée d'Aoste</t>
  </si>
  <si>
    <t>Lombardia</t>
  </si>
  <si>
    <t>Trentino - Alto Adige</t>
  </si>
  <si>
    <t>Trento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</si>
  <si>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</si>
  <si>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</si>
  <si>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</si>
  <si>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</si>
  <si>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</si>
  <si>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</si>
  <si>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</si>
  <si>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</si>
  <si>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</si>
  <si>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</si>
  <si>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</si>
  <si>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</si>
  <si>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</si>
  <si>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</si>
  <si>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</si>
  <si>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</si>
  <si>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</si>
  <si>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</si>
  <si>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</si>
  <si>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</si>
  <si>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</si>
  <si>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ESTERO</t>
  </si>
  <si>
    <t xml:space="preserve">REGIONE </t>
  </si>
  <si>
    <t>Personale dipendente</t>
  </si>
  <si>
    <t>%su totale  dipendenti</t>
  </si>
  <si>
    <t>v.a. 2017</t>
  </si>
  <si>
    <t xml:space="preserve">Totale </t>
  </si>
  <si>
    <t xml:space="preserve">
RIPARTIZIONE GEOGRAFICA</t>
  </si>
  <si>
    <t>- di cui femmine</t>
  </si>
  <si>
    <t>- di cui personale dipendente a tempo determinato</t>
  </si>
  <si>
    <t>2017-2015</t>
  </si>
  <si>
    <t>variaz%</t>
  </si>
  <si>
    <t>% su tot dip</t>
  </si>
  <si>
    <t>Provincia (a)</t>
  </si>
  <si>
    <t>Bolzano/Bozen</t>
  </si>
  <si>
    <t>AREA GEOGRAFICA</t>
  </si>
  <si>
    <t xml:space="preserve">Personale in servizio </t>
  </si>
  <si>
    <t xml:space="preserve">- di cui femmine </t>
  </si>
  <si>
    <t>-di cui  personale non dipendente</t>
  </si>
  <si>
    <t xml:space="preserve">v.a. </t>
  </si>
  <si>
    <t>Unione Europea</t>
  </si>
  <si>
    <t>Altri paesi europei</t>
  </si>
  <si>
    <t>Africa</t>
  </si>
  <si>
    <t>America</t>
  </si>
  <si>
    <t>Asia</t>
  </si>
  <si>
    <t>Oceania</t>
  </si>
  <si>
    <t>Primi 20 paesi per numero di personale in servizio all'estero - Anno 2017 e 2015</t>
  </si>
  <si>
    <t>PAESI</t>
  </si>
  <si>
    <t>Stati Uniti d'America</t>
  </si>
  <si>
    <t>Belgio</t>
  </si>
  <si>
    <t>Francia</t>
  </si>
  <si>
    <t>Germania</t>
  </si>
  <si>
    <t>Cina</t>
  </si>
  <si>
    <t>Argentina</t>
  </si>
  <si>
    <t>Brasile</t>
  </si>
  <si>
    <t>Svizzera</t>
  </si>
  <si>
    <t>Federazione russa</t>
  </si>
  <si>
    <t>Regno Unito</t>
  </si>
  <si>
    <t>Spagna</t>
  </si>
  <si>
    <t>Canada</t>
  </si>
  <si>
    <t>Giappone</t>
  </si>
  <si>
    <t>Turchia</t>
  </si>
  <si>
    <t>India</t>
  </si>
  <si>
    <t>Grecia</t>
  </si>
  <si>
    <t>Australia</t>
  </si>
  <si>
    <t>Etiopia</t>
  </si>
  <si>
    <t>Albania</t>
  </si>
  <si>
    <t>Egitto</t>
  </si>
  <si>
    <r>
      <rPr>
        <i/>
        <sz val="7"/>
        <rFont val="Arial"/>
        <family val="2"/>
      </rPr>
      <t>Fonte</t>
    </r>
    <r>
      <rPr>
        <sz val="7"/>
        <rFont val="Arial"/>
        <family val="2"/>
      </rPr>
      <t>: Istat, Censimento permanente istituzioni pubbliche</t>
    </r>
  </si>
  <si>
    <t>Regione (Giunta e Consiglio regionale) (a)</t>
  </si>
  <si>
    <t>(a) Per le Regioni e le Province autonome di Trento e Bolzano  sono inserite come unità di analisi la Giunta e il Consiglio. In fase progettuale, in accordo con il Centro Interregionale per i Sistemi informatici, geografici e statistici (Cisis), è stato infatti deciso di somministrare per ogni Regione e per le Province autonome di Trento e Bolzano due questionari distinti a   Giunta e Consiglio regionale, in considerazione della autonomia amministrativa, organizzativa e contabile. Di conseguenza i dati pubblicati sono relativi ai due questionari di Giunta e  Consiglio. Questo consente di arricchire il patrimonio informativo diffuso e meglio descrivere la complessità di queste importanti unità.</t>
  </si>
  <si>
    <r>
      <t>Tavola 1.1</t>
    </r>
    <r>
      <rPr>
        <i/>
        <sz val="9"/>
        <color theme="1"/>
        <rFont val="Arial"/>
        <family val="2"/>
      </rPr>
      <t xml:space="preserve"> - </t>
    </r>
    <r>
      <rPr>
        <b/>
        <sz val="9"/>
        <color theme="1"/>
        <rFont val="Arial"/>
        <family val="2"/>
      </rPr>
      <t>Istituzioni pubbliche e relativo personale in servizio (dipendente, non dipendente e totale) per forma giuridica - Anni 2017 e 2015</t>
    </r>
    <r>
      <rPr>
        <sz val="9"/>
        <color theme="1"/>
        <rFont val="Arial"/>
        <family val="2"/>
      </rPr>
      <t xml:space="preserve"> (</t>
    </r>
    <r>
      <rPr>
        <i/>
        <sz val="9"/>
        <color theme="1"/>
        <rFont val="Arial"/>
        <family val="2"/>
      </rPr>
      <t>valori assoluti e percentuali, differenze in valore assoluto 2017-2015 e variazioni percentuali 2017/2015</t>
    </r>
    <r>
      <rPr>
        <sz val="9"/>
        <color theme="1"/>
        <rFont val="Arial"/>
        <family val="2"/>
      </rPr>
      <t>)</t>
    </r>
    <r>
      <rPr>
        <b/>
        <sz val="9"/>
        <color theme="1"/>
        <rFont val="Arial"/>
        <family val="2"/>
      </rPr>
      <t xml:space="preserve"> </t>
    </r>
  </si>
  <si>
    <r>
      <t xml:space="preserve">Tavola 1.2 - Personale in servizio nelle istituzioni pubbliche per forma giuridica e tipo di contratto - Anni 2017 e 2015 </t>
    </r>
    <r>
      <rPr>
        <i/>
        <sz val="9"/>
        <color theme="1"/>
        <rFont val="Arial"/>
        <family val="2"/>
      </rPr>
      <t xml:space="preserve">(valori assoluti e percentuali, differenze in valore assoluto 2017-2015 e variazioni percentuali 2017/2015) </t>
    </r>
  </si>
  <si>
    <t>Tempo det.</t>
  </si>
  <si>
    <t>Tempo indet.</t>
  </si>
  <si>
    <r>
      <t>Tavola 1.3 - Personale in servizio nelle istituzioni pubbliche per forma giuridica, genere e tipo di contratto - Anni 2017 e 2015</t>
    </r>
    <r>
      <rPr>
        <i/>
        <sz val="9"/>
        <color theme="1"/>
        <rFont val="Arial"/>
        <family val="2"/>
      </rPr>
      <t xml:space="preserve"> (valori assoluti, valori percentuali e variazioni percentuali e di quote 2017/2015) </t>
    </r>
  </si>
  <si>
    <t>Variaz 2017/2015</t>
  </si>
  <si>
    <t>Regione (Giunta e consiglio rerionale) (a)</t>
  </si>
  <si>
    <r>
      <t xml:space="preserve">Tavola 1.4 - Personale in servizio nelle unità locali delle istituzioni pubbliche per regione, ripartizione geografica, tipo di contratto  e genere- Anno 2017 </t>
    </r>
    <r>
      <rPr>
        <i/>
        <sz val="9"/>
        <color theme="1"/>
        <rFont val="Arial"/>
        <family val="2"/>
      </rPr>
      <t xml:space="preserve">(valori assoluti e percentuali ) </t>
    </r>
  </si>
  <si>
    <t>- di cui Femmine</t>
  </si>
  <si>
    <r>
      <t>Tavola 1.5. - Personale dipendente in servizio nelle Forze di sicurezza e Forze armate per regione, genere e tipo di contratto. Anno 2017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 xml:space="preserve">(valori assoluti e percentuali) </t>
    </r>
  </si>
  <si>
    <r>
      <t>Tavola 1.6 - Personale dipendente in servizio nelle Forze di sicurezza e Forze armate per ripartizione geografica e genere. Anni 2017 e 2015</t>
    </r>
    <r>
      <rPr>
        <i/>
        <sz val="9"/>
        <color theme="1"/>
        <rFont val="Arial"/>
        <family val="2"/>
      </rPr>
      <t xml:space="preserve"> (valori assoluti e percentuali, differenze in valore assoluto 2017-2015 e variazioni percentuali)</t>
    </r>
  </si>
  <si>
    <t xml:space="preserve">differenza v.a. </t>
  </si>
  <si>
    <t>% su tot dip.</t>
  </si>
  <si>
    <t>differenza v.a.</t>
  </si>
  <si>
    <t>variaz. %</t>
  </si>
  <si>
    <r>
      <t xml:space="preserve">Tavola 1.7 - Unità locali e personale delle istituzioni pubbliche in servizio all'estero per area geografica - Anno 2017 e 2015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valori assoluti e percentuali e variazione percentuale 2017/2015</t>
    </r>
    <r>
      <rPr>
        <b/>
        <sz val="9"/>
        <rFont val="Arial"/>
        <family val="2"/>
      </rPr>
      <t>)</t>
    </r>
  </si>
  <si>
    <t>var .%
2017/2015</t>
  </si>
  <si>
    <t>var. %
2017/2015</t>
  </si>
  <si>
    <t>var.  %
2017/2015</t>
  </si>
  <si>
    <t>REGIONE E RIPARTIZIONE GEOGRAFICA</t>
  </si>
  <si>
    <t xml:space="preserve">Maschi </t>
  </si>
  <si>
    <t xml:space="preserve">Lavoratori a progetto o con contratto di collaborazione continuativa </t>
  </si>
  <si>
    <t xml:space="preserve">Lavoratori temporanei </t>
  </si>
  <si>
    <t>Altri lavoratori atipici</t>
  </si>
  <si>
    <t>Totale personale non dipendente</t>
  </si>
  <si>
    <t>FORMA GIURIDICA</t>
  </si>
  <si>
    <r>
      <t>Tavola 1.8 - Personale non dipendente in servizio nelle istituzioni pubbliche per forma giuridica e tipo di contratto - Anni 2017  (</t>
    </r>
    <r>
      <rPr>
        <sz val="9"/>
        <color theme="1"/>
        <rFont val="Arial"/>
        <family val="2"/>
      </rPr>
      <t>valori assolutI)</t>
    </r>
    <r>
      <rPr>
        <b/>
        <sz val="9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</si>
</sst>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i/>
      <sz val="7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7"/>
      <name val="Arial"/>
      <family val="2"/>
    </font>
    <font>
      <i/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5" fillId="0" borderId="2" xfId="0" applyFont="1" applyBorder="1" applyAlignment="1">
      <alignment horizontal="left"/>
    </xf>
    <xf numFmtId="0" fontId="4" fillId="0" borderId="1" xfId="0" quotePrefix="1" applyFont="1" applyBorder="1" applyAlignment="1">
      <alignment horizontal="center" vertical="center" wrapText="1"/>
    </xf>
    <xf numFmtId="164" fontId="3" fillId="0" borderId="0" xfId="0" applyNumberFormat="1" applyFont="1" applyFill="1" applyAlignment="1"/>
    <xf numFmtId="3" fontId="3" fillId="0" borderId="0" xfId="0" applyNumberFormat="1" applyFont="1" applyFill="1" applyAlignment="1"/>
    <xf numFmtId="3" fontId="5" fillId="0" borderId="2" xfId="0" applyNumberFormat="1" applyFont="1" applyFill="1" applyBorder="1" applyAlignment="1"/>
    <xf numFmtId="164" fontId="6" fillId="0" borderId="2" xfId="0" applyNumberFormat="1" applyFont="1" applyFill="1" applyBorder="1" applyAlignment="1"/>
    <xf numFmtId="3" fontId="4" fillId="0" borderId="0" xfId="0" applyNumberFormat="1" applyFont="1" applyAlignment="1"/>
    <xf numFmtId="164" fontId="3" fillId="0" borderId="0" xfId="0" applyNumberFormat="1" applyFont="1" applyAlignment="1"/>
    <xf numFmtId="164" fontId="4" fillId="0" borderId="0" xfId="0" applyNumberFormat="1" applyFont="1" applyAlignment="1"/>
    <xf numFmtId="165" fontId="3" fillId="0" borderId="0" xfId="0" applyNumberFormat="1" applyFont="1" applyAlignment="1">
      <alignment wrapText="1"/>
    </xf>
    <xf numFmtId="165" fontId="3" fillId="0" borderId="0" xfId="0" applyNumberFormat="1" applyFont="1"/>
    <xf numFmtId="3" fontId="3" fillId="0" borderId="0" xfId="0" applyNumberFormat="1" applyFont="1" applyAlignment="1"/>
    <xf numFmtId="3" fontId="5" fillId="0" borderId="2" xfId="0" applyNumberFormat="1" applyFont="1" applyBorder="1" applyAlignment="1"/>
    <xf numFmtId="164" fontId="6" fillId="0" borderId="2" xfId="0" applyNumberFormat="1" applyFont="1" applyBorder="1" applyAlignment="1"/>
    <xf numFmtId="164" fontId="5" fillId="0" borderId="2" xfId="0" applyNumberFormat="1" applyFont="1" applyBorder="1" applyAlignment="1"/>
    <xf numFmtId="165" fontId="5" fillId="0" borderId="2" xfId="0" applyNumberFormat="1" applyFont="1" applyBorder="1" applyAlignment="1">
      <alignment horizontal="right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Border="1"/>
    <xf numFmtId="0" fontId="4" fillId="0" borderId="0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top"/>
    </xf>
    <xf numFmtId="0" fontId="5" fillId="0" borderId="2" xfId="0" applyFont="1" applyFill="1" applyBorder="1" applyAlignment="1">
      <alignment horizontal="justify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/>
    <xf numFmtId="3" fontId="6" fillId="0" borderId="2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0" fontId="3" fillId="0" borderId="0" xfId="0" applyFont="1" applyAlignment="1"/>
    <xf numFmtId="0" fontId="6" fillId="0" borderId="2" xfId="0" applyFont="1" applyBorder="1" applyAlignment="1"/>
    <xf numFmtId="165" fontId="6" fillId="0" borderId="2" xfId="0" applyNumberFormat="1" applyFont="1" applyBorder="1" applyAlignment="1"/>
    <xf numFmtId="0" fontId="3" fillId="0" borderId="0" xfId="0" applyFont="1" applyFill="1" applyAlignment="1"/>
    <xf numFmtId="0" fontId="6" fillId="0" borderId="3" xfId="0" applyFont="1" applyBorder="1" applyAlignment="1"/>
    <xf numFmtId="165" fontId="6" fillId="0" borderId="3" xfId="0" applyNumberFormat="1" applyFont="1" applyBorder="1" applyAlignment="1"/>
    <xf numFmtId="0" fontId="3" fillId="0" borderId="1" xfId="0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3" fontId="3" fillId="0" borderId="0" xfId="0" applyNumberFormat="1" applyFont="1" applyBorder="1"/>
    <xf numFmtId="165" fontId="3" fillId="0" borderId="0" xfId="0" applyNumberFormat="1" applyFont="1" applyBorder="1"/>
    <xf numFmtId="164" fontId="3" fillId="0" borderId="0" xfId="0" applyNumberFormat="1" applyFont="1" applyFill="1" applyBorder="1"/>
    <xf numFmtId="164" fontId="3" fillId="0" borderId="0" xfId="0" applyNumberFormat="1" applyFont="1" applyBorder="1"/>
    <xf numFmtId="164" fontId="7" fillId="0" borderId="0" xfId="0" applyNumberFormat="1" applyFont="1"/>
    <xf numFmtId="165" fontId="7" fillId="0" borderId="0" xfId="0" applyNumberFormat="1" applyFont="1"/>
    <xf numFmtId="3" fontId="3" fillId="0" borderId="0" xfId="0" applyNumberFormat="1" applyFont="1" applyFill="1" applyBorder="1"/>
    <xf numFmtId="165" fontId="3" fillId="0" borderId="0" xfId="0" applyNumberFormat="1" applyFont="1" applyFill="1" applyBorder="1"/>
    <xf numFmtId="0" fontId="4" fillId="0" borderId="3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3" xfId="0" applyFont="1" applyBorder="1" applyAlignment="1"/>
    <xf numFmtId="0" fontId="3" fillId="0" borderId="1" xfId="0" applyFont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3" fontId="6" fillId="2" borderId="2" xfId="0" applyNumberFormat="1" applyFont="1" applyFill="1" applyBorder="1" applyAlignment="1"/>
    <xf numFmtId="3" fontId="5" fillId="2" borderId="2" xfId="0" applyNumberFormat="1" applyFont="1" applyFill="1" applyBorder="1" applyAlignment="1"/>
    <xf numFmtId="164" fontId="6" fillId="2" borderId="2" xfId="0" applyNumberFormat="1" applyFont="1" applyFill="1" applyBorder="1" applyAlignment="1"/>
    <xf numFmtId="1" fontId="6" fillId="2" borderId="2" xfId="0" applyNumberFormat="1" applyFont="1" applyFill="1" applyBorder="1" applyAlignment="1"/>
    <xf numFmtId="3" fontId="4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5" fillId="2" borderId="0" xfId="0" applyNumberFormat="1" applyFont="1" applyFill="1" applyBorder="1" applyAlignment="1"/>
    <xf numFmtId="0" fontId="7" fillId="2" borderId="0" xfId="0" applyFont="1" applyFill="1" applyBorder="1" applyAlignment="1">
      <alignment horizontal="right" vertical="center" wrapText="1"/>
    </xf>
    <xf numFmtId="0" fontId="4" fillId="2" borderId="2" xfId="0" quotePrefix="1" applyFont="1" applyFill="1" applyBorder="1" applyAlignment="1">
      <alignment horizontal="right" vertical="center" wrapText="1"/>
    </xf>
    <xf numFmtId="0" fontId="3" fillId="2" borderId="2" xfId="0" quotePrefix="1" applyFont="1" applyFill="1" applyBorder="1" applyAlignment="1">
      <alignment horizontal="right" vertical="center" wrapText="1"/>
    </xf>
    <xf numFmtId="0" fontId="7" fillId="0" borderId="0" xfId="0" applyFont="1" applyBorder="1" applyAlignment="1"/>
    <xf numFmtId="164" fontId="3" fillId="0" borderId="0" xfId="0" applyNumberFormat="1" applyFont="1" applyBorder="1" applyAlignment="1"/>
    <xf numFmtId="3" fontId="3" fillId="0" borderId="0" xfId="0" applyNumberFormat="1" applyFont="1" applyFill="1" applyBorder="1" applyAlignment="1"/>
    <xf numFmtId="0" fontId="4" fillId="0" borderId="1" xfId="0" quotePrefix="1" applyFont="1" applyBorder="1" applyAlignment="1">
      <alignment horizontal="right" vertical="center" wrapText="1"/>
    </xf>
    <xf numFmtId="0" fontId="3" fillId="0" borderId="1" xfId="0" quotePrefix="1" applyFont="1" applyBorder="1" applyAlignment="1">
      <alignment horizontal="right" vertical="center" wrapText="1"/>
    </xf>
    <xf numFmtId="0" fontId="3" fillId="0" borderId="0" xfId="0" quotePrefix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164" fontId="5" fillId="0" borderId="1" xfId="0" applyNumberFormat="1" applyFont="1" applyBorder="1" applyAlignment="1"/>
    <xf numFmtId="3" fontId="5" fillId="0" borderId="1" xfId="0" applyNumberFormat="1" applyFont="1" applyBorder="1" applyAlignment="1"/>
    <xf numFmtId="0" fontId="4" fillId="0" borderId="0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164" fontId="6" fillId="0" borderId="1" xfId="0" applyNumberFormat="1" applyFont="1" applyBorder="1" applyAlignment="1"/>
    <xf numFmtId="0" fontId="0" fillId="0" borderId="0" xfId="0" applyFont="1"/>
    <xf numFmtId="0" fontId="14" fillId="0" borderId="0" xfId="0" applyFont="1"/>
    <xf numFmtId="0" fontId="4" fillId="0" borderId="0" xfId="0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/>
    <xf numFmtId="3" fontId="3" fillId="0" borderId="1" xfId="0" applyNumberFormat="1" applyFont="1" applyBorder="1"/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/>
    <xf numFmtId="165" fontId="3" fillId="0" borderId="1" xfId="0" applyNumberFormat="1" applyFont="1" applyBorder="1"/>
    <xf numFmtId="164" fontId="3" fillId="0" borderId="1" xfId="0" applyNumberFormat="1" applyFont="1" applyFill="1" applyBorder="1"/>
    <xf numFmtId="0" fontId="0" fillId="0" borderId="0" xfId="0" applyAlignment="1">
      <alignment horizontal="justify" vertical="center"/>
    </xf>
    <xf numFmtId="0" fontId="0" fillId="0" borderId="0" xfId="0" applyAlignment="1"/>
    <xf numFmtId="0" fontId="3" fillId="2" borderId="2" xfId="0" quotePrefix="1" applyFont="1" applyFill="1" applyBorder="1" applyAlignment="1">
      <alignment horizontal="right" vertical="center" wrapText="1"/>
    </xf>
    <xf numFmtId="0" fontId="4" fillId="2" borderId="2" xfId="0" quotePrefix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horizontal="justify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3" fillId="2" borderId="2" xfId="0" quotePrefix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quotePrefix="1" applyFont="1" applyBorder="1" applyAlignment="1">
      <alignment horizontal="right" vertical="center" wrapText="1"/>
    </xf>
    <xf numFmtId="0" fontId="3" fillId="0" borderId="1" xfId="0" quotePrefix="1" applyFont="1" applyBorder="1" applyAlignment="1">
      <alignment horizontal="right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4" fillId="0" borderId="0" xfId="0" quotePrefix="1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right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horizontal="justify" wrapText="1"/>
    </xf>
    <xf numFmtId="1" fontId="3" fillId="0" borderId="2" xfId="0" applyNumberFormat="1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left" wrapText="1"/>
    </xf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3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1" xfId="0" quotePrefix="1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/>
    </xf>
    <xf numFmtId="0" fontId="7" fillId="0" borderId="2" xfId="0" applyFont="1" applyBorder="1" applyAlignment="1"/>
    <xf numFmtId="49" fontId="3" fillId="0" borderId="3" xfId="0" applyNumberFormat="1" applyFont="1" applyBorder="1" applyAlignment="1">
      <alignment horizontal="center"/>
    </xf>
    <xf numFmtId="0" fontId="7" fillId="0" borderId="3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/>
    <xf numFmtId="0" fontId="0" fillId="0" borderId="3" xfId="0" applyBorder="1" applyAlignment="1"/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tabSelected="1" zoomScaleNormal="100" workbookViewId="0">
      <selection sqref="A1:Z1"/>
    </sheetView>
  </sheetViews>
  <sheetFormatPr defaultRowHeight="15" x14ac:dyDescent="0.25"/>
  <cols>
    <col min="1" max="1" width="32.85546875" customWidth="1"/>
    <col min="2" max="2" width="5.7109375" bestFit="1" customWidth="1"/>
    <col min="3" max="3" width="4.85546875" bestFit="1" customWidth="1"/>
    <col min="4" max="4" width="7.85546875" bestFit="1" customWidth="1"/>
    <col min="5" max="5" width="4.85546875" bestFit="1" customWidth="1"/>
    <col min="6" max="6" width="6.5703125" bestFit="1" customWidth="1"/>
    <col min="7" max="7" width="4.85546875" bestFit="1" customWidth="1"/>
    <col min="9" max="9" width="1" customWidth="1"/>
    <col min="10" max="10" width="5.7109375" bestFit="1" customWidth="1"/>
    <col min="11" max="11" width="4.85546875" bestFit="1" customWidth="1"/>
    <col min="12" max="12" width="8" bestFit="1" customWidth="1"/>
    <col min="13" max="13" width="4.85546875" bestFit="1" customWidth="1"/>
    <col min="14" max="14" width="6.5703125" bestFit="1" customWidth="1"/>
    <col min="15" max="15" width="4.85546875" bestFit="1" customWidth="1"/>
    <col min="16" max="16" width="7.7109375" customWidth="1"/>
    <col min="17" max="17" width="1" style="64" customWidth="1"/>
    <col min="18" max="18" width="6.5703125" bestFit="1" customWidth="1"/>
    <col min="19" max="19" width="7.28515625" bestFit="1" customWidth="1"/>
    <col min="20" max="20" width="7.5703125" customWidth="1"/>
    <col min="21" max="21" width="8" customWidth="1"/>
    <col min="22" max="22" width="0.85546875" style="64" customWidth="1"/>
    <col min="23" max="23" width="6.5703125" bestFit="1" customWidth="1"/>
    <col min="24" max="24" width="7.28515625" bestFit="1" customWidth="1"/>
    <col min="25" max="25" width="6.85546875" customWidth="1"/>
    <col min="26" max="26" width="7.85546875" customWidth="1"/>
  </cols>
  <sheetData>
    <row r="1" spans="1:26" ht="27.75" customHeight="1" x14ac:dyDescent="0.25">
      <c r="A1" s="126" t="s">
        <v>121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8"/>
      <c r="V1" s="128"/>
      <c r="W1" s="128"/>
      <c r="X1" s="128"/>
      <c r="Y1" s="128"/>
      <c r="Z1" s="128"/>
    </row>
    <row r="2" spans="1:26" x14ac:dyDescent="0.25">
      <c r="A2" s="129" t="s">
        <v>16</v>
      </c>
      <c r="B2" s="132" t="s">
        <v>10</v>
      </c>
      <c r="C2" s="132"/>
      <c r="D2" s="133"/>
      <c r="E2" s="133"/>
      <c r="F2" s="133"/>
      <c r="G2" s="133"/>
      <c r="H2" s="141"/>
      <c r="I2" s="58"/>
      <c r="J2" s="132" t="s">
        <v>11</v>
      </c>
      <c r="K2" s="132"/>
      <c r="L2" s="133"/>
      <c r="M2" s="133"/>
      <c r="N2" s="133"/>
      <c r="O2" s="133"/>
      <c r="P2" s="60"/>
      <c r="Q2" s="58"/>
      <c r="R2" s="133" t="s">
        <v>17</v>
      </c>
      <c r="S2" s="133"/>
      <c r="T2" s="133"/>
      <c r="U2" s="141"/>
      <c r="V2" s="58"/>
      <c r="W2" s="133" t="s">
        <v>19</v>
      </c>
      <c r="X2" s="133"/>
      <c r="Y2" s="133"/>
      <c r="Z2" s="142"/>
    </row>
    <row r="3" spans="1:26" ht="15" customHeight="1" x14ac:dyDescent="0.25">
      <c r="A3" s="130"/>
      <c r="B3" s="134" t="s">
        <v>12</v>
      </c>
      <c r="C3" s="135"/>
      <c r="D3" s="136" t="s">
        <v>13</v>
      </c>
      <c r="E3" s="135"/>
      <c r="F3" s="135" t="s">
        <v>18</v>
      </c>
      <c r="G3" s="135"/>
      <c r="H3" s="135" t="s">
        <v>20</v>
      </c>
      <c r="I3" s="74"/>
      <c r="J3" s="134" t="s">
        <v>12</v>
      </c>
      <c r="K3" s="135"/>
      <c r="L3" s="136" t="s">
        <v>13</v>
      </c>
      <c r="M3" s="135"/>
      <c r="N3" s="135" t="s">
        <v>18</v>
      </c>
      <c r="O3" s="135"/>
      <c r="P3" s="135" t="s">
        <v>20</v>
      </c>
      <c r="Q3" s="74"/>
      <c r="R3" s="134" t="s">
        <v>12</v>
      </c>
      <c r="S3" s="136" t="s">
        <v>13</v>
      </c>
      <c r="T3" s="136" t="s">
        <v>18</v>
      </c>
      <c r="U3" s="135" t="s">
        <v>20</v>
      </c>
      <c r="V3" s="74"/>
      <c r="W3" s="134" t="s">
        <v>12</v>
      </c>
      <c r="X3" s="136" t="s">
        <v>13</v>
      </c>
      <c r="Y3" s="136" t="s">
        <v>18</v>
      </c>
      <c r="Z3" s="135" t="s">
        <v>20</v>
      </c>
    </row>
    <row r="4" spans="1:26" x14ac:dyDescent="0.25">
      <c r="A4" s="131"/>
      <c r="B4" s="75" t="s">
        <v>14</v>
      </c>
      <c r="C4" s="75" t="s">
        <v>15</v>
      </c>
      <c r="D4" s="76" t="s">
        <v>14</v>
      </c>
      <c r="E4" s="76" t="s">
        <v>15</v>
      </c>
      <c r="F4" s="76" t="s">
        <v>14</v>
      </c>
      <c r="G4" s="76" t="s">
        <v>15</v>
      </c>
      <c r="H4" s="135"/>
      <c r="I4" s="74"/>
      <c r="J4" s="75" t="s">
        <v>14</v>
      </c>
      <c r="K4" s="75" t="s">
        <v>15</v>
      </c>
      <c r="L4" s="76" t="s">
        <v>14</v>
      </c>
      <c r="M4" s="76" t="s">
        <v>15</v>
      </c>
      <c r="N4" s="76" t="s">
        <v>14</v>
      </c>
      <c r="O4" s="76" t="s">
        <v>15</v>
      </c>
      <c r="P4" s="135"/>
      <c r="Q4" s="74"/>
      <c r="R4" s="134"/>
      <c r="S4" s="136"/>
      <c r="T4" s="136"/>
      <c r="U4" s="135"/>
      <c r="V4" s="74"/>
      <c r="W4" s="134"/>
      <c r="X4" s="136"/>
      <c r="Y4" s="136"/>
      <c r="Z4" s="135"/>
    </row>
    <row r="5" spans="1:26" ht="25.5" customHeight="1" x14ac:dyDescent="0.25">
      <c r="A5" s="1" t="s">
        <v>9</v>
      </c>
      <c r="B5" s="70">
        <v>33</v>
      </c>
      <c r="C5" s="71">
        <v>0.25684931506849312</v>
      </c>
      <c r="D5" s="72">
        <v>1812696</v>
      </c>
      <c r="E5" s="71">
        <v>54.572894730107876</v>
      </c>
      <c r="F5" s="72">
        <v>21058</v>
      </c>
      <c r="G5" s="71">
        <v>10.80695487950076</v>
      </c>
      <c r="H5" s="72">
        <f>D5+F5</f>
        <v>1833754</v>
      </c>
      <c r="I5" s="72"/>
      <c r="J5" s="71">
        <v>33</v>
      </c>
      <c r="K5" s="72">
        <v>0.25633058878359483</v>
      </c>
      <c r="L5" s="71">
        <v>1787404</v>
      </c>
      <c r="M5" s="72">
        <v>54.076694098259381</v>
      </c>
      <c r="N5" s="71">
        <v>17122</v>
      </c>
      <c r="O5" s="72">
        <v>9.8652899895135917</v>
      </c>
      <c r="P5" s="71">
        <f>L5+N5</f>
        <v>1804526</v>
      </c>
      <c r="Q5" s="33"/>
      <c r="R5" s="72">
        <v>0</v>
      </c>
      <c r="S5" s="71">
        <v>25292</v>
      </c>
      <c r="T5" s="72">
        <v>3936</v>
      </c>
      <c r="U5" s="71">
        <f>H5-P5</f>
        <v>29228</v>
      </c>
      <c r="V5" s="33"/>
      <c r="W5" s="72">
        <v>0</v>
      </c>
      <c r="X5" s="71">
        <v>1.4150130580439564</v>
      </c>
      <c r="Y5" s="72">
        <v>22.987968695245883</v>
      </c>
      <c r="Z5" s="71">
        <f>(H5-P5)/P5*100</f>
        <v>1.6197051192390688</v>
      </c>
    </row>
    <row r="6" spans="1:26" x14ac:dyDescent="0.25">
      <c r="A6" s="2" t="s">
        <v>119</v>
      </c>
      <c r="B6" s="70">
        <v>40</v>
      </c>
      <c r="C6" s="71">
        <v>0.311332503113325</v>
      </c>
      <c r="D6" s="72">
        <v>66561</v>
      </c>
      <c r="E6" s="71">
        <v>2.0038806540813856</v>
      </c>
      <c r="F6" s="72">
        <v>5519</v>
      </c>
      <c r="G6" s="71">
        <v>2.8323479903107938</v>
      </c>
      <c r="H6" s="72">
        <f t="shared" ref="H6:H16" si="0">D6+F6</f>
        <v>72080</v>
      </c>
      <c r="I6" s="72"/>
      <c r="J6" s="71">
        <v>40</v>
      </c>
      <c r="K6" s="72">
        <v>0.31070374398011497</v>
      </c>
      <c r="L6" s="71">
        <v>63523</v>
      </c>
      <c r="M6" s="72">
        <v>1.9218452231301544</v>
      </c>
      <c r="N6" s="71">
        <v>7584</v>
      </c>
      <c r="O6" s="72">
        <v>4.3697207849825421</v>
      </c>
      <c r="P6" s="71">
        <f t="shared" ref="P6:P16" si="1">L6+N6</f>
        <v>71107</v>
      </c>
      <c r="Q6" s="33"/>
      <c r="R6" s="72">
        <v>0</v>
      </c>
      <c r="S6" s="71">
        <v>3038</v>
      </c>
      <c r="T6" s="72">
        <v>-2065</v>
      </c>
      <c r="U6" s="71">
        <f t="shared" ref="U6:U16" si="2">H6-P6</f>
        <v>973</v>
      </c>
      <c r="V6" s="33"/>
      <c r="W6" s="72">
        <v>0</v>
      </c>
      <c r="X6" s="71">
        <v>4.7825197172677614</v>
      </c>
      <c r="Y6" s="72">
        <v>-27.228375527426163</v>
      </c>
      <c r="Z6" s="71">
        <f t="shared" ref="Z6:Z16" si="3">(H6-P6)/P6*100</f>
        <v>1.368360358333216</v>
      </c>
    </row>
    <row r="7" spans="1:26" x14ac:dyDescent="0.25">
      <c r="A7" s="2" t="s">
        <v>83</v>
      </c>
      <c r="B7" s="70">
        <v>91</v>
      </c>
      <c r="C7" s="71">
        <v>0.70828144458281439</v>
      </c>
      <c r="D7" s="72">
        <v>59276</v>
      </c>
      <c r="E7" s="71">
        <v>1.7845589707385436</v>
      </c>
      <c r="F7" s="72">
        <v>1028</v>
      </c>
      <c r="G7" s="71">
        <v>0.5275690766514759</v>
      </c>
      <c r="H7" s="72">
        <f t="shared" si="0"/>
        <v>60304</v>
      </c>
      <c r="I7" s="72"/>
      <c r="J7" s="71">
        <v>102</v>
      </c>
      <c r="K7" s="72">
        <v>0.79229454714929326</v>
      </c>
      <c r="L7" s="71">
        <v>71421</v>
      </c>
      <c r="M7" s="72">
        <v>2.1607938491755547</v>
      </c>
      <c r="N7" s="71">
        <v>1387</v>
      </c>
      <c r="O7" s="72">
        <v>0.79915647794973432</v>
      </c>
      <c r="P7" s="71">
        <f t="shared" si="1"/>
        <v>72808</v>
      </c>
      <c r="Q7" s="33"/>
      <c r="R7" s="72">
        <v>-11</v>
      </c>
      <c r="S7" s="71">
        <v>-12145</v>
      </c>
      <c r="T7" s="72">
        <v>-359</v>
      </c>
      <c r="U7" s="71">
        <f t="shared" si="2"/>
        <v>-12504</v>
      </c>
      <c r="V7" s="33"/>
      <c r="W7" s="72">
        <v>-10.784313725490197</v>
      </c>
      <c r="X7" s="71">
        <v>-17.004802509065961</v>
      </c>
      <c r="Y7" s="72">
        <v>-25.883201153568852</v>
      </c>
      <c r="Z7" s="71">
        <f t="shared" si="3"/>
        <v>-17.173936930007692</v>
      </c>
    </row>
    <row r="8" spans="1:26" x14ac:dyDescent="0.25">
      <c r="A8" s="2" t="s">
        <v>1</v>
      </c>
      <c r="B8" s="70">
        <v>7978</v>
      </c>
      <c r="C8" s="71">
        <v>62.095267745952675</v>
      </c>
      <c r="D8" s="72">
        <v>374563</v>
      </c>
      <c r="E8" s="71">
        <v>11.276566599580624</v>
      </c>
      <c r="F8" s="72">
        <v>27561</v>
      </c>
      <c r="G8" s="71">
        <v>14.144291168863161</v>
      </c>
      <c r="H8" s="72">
        <f t="shared" si="0"/>
        <v>402124</v>
      </c>
      <c r="I8" s="72"/>
      <c r="J8" s="71">
        <v>8011</v>
      </c>
      <c r="K8" s="72">
        <v>62.226192325617525</v>
      </c>
      <c r="L8" s="71">
        <v>390180</v>
      </c>
      <c r="M8" s="72">
        <v>11.804630907874685</v>
      </c>
      <c r="N8" s="71">
        <v>31643</v>
      </c>
      <c r="O8" s="72">
        <v>18.231945516772491</v>
      </c>
      <c r="P8" s="71">
        <f t="shared" si="1"/>
        <v>421823</v>
      </c>
      <c r="Q8" s="33"/>
      <c r="R8" s="72">
        <v>-33</v>
      </c>
      <c r="S8" s="71">
        <v>-15617</v>
      </c>
      <c r="T8" s="72">
        <v>-4082</v>
      </c>
      <c r="U8" s="71">
        <f t="shared" si="2"/>
        <v>-19699</v>
      </c>
      <c r="V8" s="33"/>
      <c r="W8" s="72">
        <v>-0.41193359131194612</v>
      </c>
      <c r="X8" s="71">
        <v>-4.0025116612845348</v>
      </c>
      <c r="Y8" s="72">
        <v>-12.900167493600481</v>
      </c>
      <c r="Z8" s="71">
        <f t="shared" si="3"/>
        <v>-4.6699682094148498</v>
      </c>
    </row>
    <row r="9" spans="1:26" x14ac:dyDescent="0.25">
      <c r="A9" s="2" t="s">
        <v>2</v>
      </c>
      <c r="B9" s="72">
        <v>628</v>
      </c>
      <c r="C9" s="71">
        <v>4.8879202988792034</v>
      </c>
      <c r="D9" s="72">
        <v>16595</v>
      </c>
      <c r="E9" s="71">
        <v>0.49960787029162107</v>
      </c>
      <c r="F9" s="72">
        <v>1047</v>
      </c>
      <c r="G9" s="71">
        <v>0.53731986697869194</v>
      </c>
      <c r="H9" s="72">
        <f t="shared" si="0"/>
        <v>17642</v>
      </c>
      <c r="I9" s="72"/>
      <c r="J9" s="71">
        <v>573</v>
      </c>
      <c r="K9" s="72">
        <v>4.4508311325151473</v>
      </c>
      <c r="L9" s="71">
        <v>13295</v>
      </c>
      <c r="M9" s="72">
        <v>0.40223119565378529</v>
      </c>
      <c r="N9" s="71">
        <v>973</v>
      </c>
      <c r="O9" s="72">
        <v>0.56061950471888355</v>
      </c>
      <c r="P9" s="71">
        <f t="shared" si="1"/>
        <v>14268</v>
      </c>
      <c r="Q9" s="33"/>
      <c r="R9" s="72">
        <v>55</v>
      </c>
      <c r="S9" s="71">
        <v>3300</v>
      </c>
      <c r="T9" s="72">
        <v>74</v>
      </c>
      <c r="U9" s="71">
        <f t="shared" si="2"/>
        <v>3374</v>
      </c>
      <c r="V9" s="33"/>
      <c r="W9" s="72">
        <v>9.5986038394415356</v>
      </c>
      <c r="X9" s="71">
        <v>24.821361414065439</v>
      </c>
      <c r="Y9" s="72">
        <v>7.6053442959917783</v>
      </c>
      <c r="Z9" s="71">
        <f t="shared" si="3"/>
        <v>23.647322680123352</v>
      </c>
    </row>
    <row r="10" spans="1:26" x14ac:dyDescent="0.25">
      <c r="A10" s="2" t="s">
        <v>3</v>
      </c>
      <c r="B10" s="70">
        <v>14</v>
      </c>
      <c r="C10" s="71">
        <v>0.10896637608966377</v>
      </c>
      <c r="D10" s="72">
        <v>10128</v>
      </c>
      <c r="E10" s="71">
        <v>0.30491283581280737</v>
      </c>
      <c r="F10" s="72">
        <v>539</v>
      </c>
      <c r="G10" s="71">
        <v>0.27661452559839061</v>
      </c>
      <c r="H10" s="72">
        <f t="shared" si="0"/>
        <v>10667</v>
      </c>
      <c r="I10" s="72"/>
      <c r="J10" s="71">
        <v>9</v>
      </c>
      <c r="K10" s="72">
        <v>6.9908342395525874E-2</v>
      </c>
      <c r="L10" s="71">
        <v>9606</v>
      </c>
      <c r="M10" s="72">
        <v>0.2906230060511667</v>
      </c>
      <c r="N10" s="71">
        <v>33</v>
      </c>
      <c r="O10" s="72">
        <v>1.9013816706806946E-2</v>
      </c>
      <c r="P10" s="71">
        <f t="shared" si="1"/>
        <v>9639</v>
      </c>
      <c r="Q10" s="33"/>
      <c r="R10" s="72">
        <v>5</v>
      </c>
      <c r="S10" s="71">
        <v>522</v>
      </c>
      <c r="T10" s="72">
        <v>506</v>
      </c>
      <c r="U10" s="71">
        <f t="shared" si="2"/>
        <v>1028</v>
      </c>
      <c r="V10" s="33"/>
      <c r="W10" s="72">
        <v>55.555555555555557</v>
      </c>
      <c r="X10" s="71">
        <v>5.4341036851967521</v>
      </c>
      <c r="Y10" s="72">
        <v>1533.3333333333335</v>
      </c>
      <c r="Z10" s="71">
        <f t="shared" si="3"/>
        <v>10.665006743438116</v>
      </c>
    </row>
    <row r="11" spans="1:26" x14ac:dyDescent="0.25">
      <c r="A11" s="2" t="s">
        <v>4</v>
      </c>
      <c r="B11" s="70">
        <v>194</v>
      </c>
      <c r="C11" s="71">
        <v>1.5099626400996264</v>
      </c>
      <c r="D11" s="72">
        <v>656501</v>
      </c>
      <c r="E11" s="71">
        <v>19.764571645334108</v>
      </c>
      <c r="F11" s="72">
        <v>42854</v>
      </c>
      <c r="G11" s="71">
        <v>21.992650983290225</v>
      </c>
      <c r="H11" s="72">
        <f t="shared" si="0"/>
        <v>699355</v>
      </c>
      <c r="I11" s="72"/>
      <c r="J11" s="71">
        <v>244</v>
      </c>
      <c r="K11" s="72">
        <v>1.8952928382787011</v>
      </c>
      <c r="L11" s="71">
        <v>660987</v>
      </c>
      <c r="M11" s="72">
        <v>19.997712773344006</v>
      </c>
      <c r="N11" s="71">
        <v>37310</v>
      </c>
      <c r="O11" s="72">
        <v>21.497136403968703</v>
      </c>
      <c r="P11" s="71">
        <f t="shared" si="1"/>
        <v>698297</v>
      </c>
      <c r="Q11" s="33"/>
      <c r="R11" s="72">
        <v>-50</v>
      </c>
      <c r="S11" s="71">
        <v>-4486</v>
      </c>
      <c r="T11" s="72">
        <v>5544</v>
      </c>
      <c r="U11" s="71">
        <f t="shared" si="2"/>
        <v>1058</v>
      </c>
      <c r="V11" s="33"/>
      <c r="W11" s="72">
        <v>-20.491803278688526</v>
      </c>
      <c r="X11" s="71">
        <v>-0.67868203156794316</v>
      </c>
      <c r="Y11" s="72">
        <v>14.859287054409007</v>
      </c>
      <c r="Z11" s="71">
        <f t="shared" si="3"/>
        <v>0.15151146288756789</v>
      </c>
    </row>
    <row r="12" spans="1:26" x14ac:dyDescent="0.25">
      <c r="A12" s="2" t="s">
        <v>5</v>
      </c>
      <c r="B12" s="70">
        <v>71</v>
      </c>
      <c r="C12" s="71">
        <v>0.55261519302615192</v>
      </c>
      <c r="D12" s="72">
        <v>97007</v>
      </c>
      <c r="E12" s="71">
        <v>2.9204857290376189</v>
      </c>
      <c r="F12" s="72">
        <v>69684</v>
      </c>
      <c r="G12" s="71">
        <v>35.761793324301024</v>
      </c>
      <c r="H12" s="72">
        <f t="shared" si="0"/>
        <v>166691</v>
      </c>
      <c r="I12" s="72"/>
      <c r="J12" s="71">
        <v>69</v>
      </c>
      <c r="K12" s="72">
        <v>0.53596395836569832</v>
      </c>
      <c r="L12" s="71">
        <v>99079</v>
      </c>
      <c r="M12" s="72">
        <v>2.9975678551471523</v>
      </c>
      <c r="N12" s="71">
        <v>55844</v>
      </c>
      <c r="O12" s="72">
        <v>32.175987278028096</v>
      </c>
      <c r="P12" s="71">
        <f t="shared" si="1"/>
        <v>154923</v>
      </c>
      <c r="Q12" s="33"/>
      <c r="R12" s="72">
        <v>2</v>
      </c>
      <c r="S12" s="71">
        <v>-2072</v>
      </c>
      <c r="T12" s="72">
        <v>13840</v>
      </c>
      <c r="U12" s="71">
        <f t="shared" si="2"/>
        <v>11768</v>
      </c>
      <c r="V12" s="33"/>
      <c r="W12" s="72">
        <v>2.8985507246376812</v>
      </c>
      <c r="X12" s="71">
        <v>-2.0912605092905658</v>
      </c>
      <c r="Y12" s="72">
        <v>24.783324976720866</v>
      </c>
      <c r="Z12" s="71">
        <f t="shared" si="3"/>
        <v>7.5960315769769498</v>
      </c>
    </row>
    <row r="13" spans="1:26" x14ac:dyDescent="0.25">
      <c r="A13" s="2" t="s">
        <v>6</v>
      </c>
      <c r="B13" s="70">
        <v>2209</v>
      </c>
      <c r="C13" s="71">
        <v>17.193337484433375</v>
      </c>
      <c r="D13" s="72">
        <v>62698</v>
      </c>
      <c r="E13" s="71">
        <v>1.8875814553506514</v>
      </c>
      <c r="F13" s="72">
        <v>9611</v>
      </c>
      <c r="G13" s="71">
        <v>4.9323603070985751</v>
      </c>
      <c r="H13" s="72">
        <f t="shared" si="0"/>
        <v>72309</v>
      </c>
      <c r="I13" s="72"/>
      <c r="J13" s="71">
        <v>2255</v>
      </c>
      <c r="K13" s="72">
        <v>17.515923566878978</v>
      </c>
      <c r="L13" s="71">
        <v>59050</v>
      </c>
      <c r="M13" s="72">
        <v>1.7865176459839052</v>
      </c>
      <c r="N13" s="71">
        <v>9829</v>
      </c>
      <c r="O13" s="72">
        <v>5.6632364973092573</v>
      </c>
      <c r="P13" s="71">
        <f t="shared" si="1"/>
        <v>68879</v>
      </c>
      <c r="Q13" s="33"/>
      <c r="R13" s="72">
        <v>-46</v>
      </c>
      <c r="S13" s="71">
        <v>3648</v>
      </c>
      <c r="T13" s="72">
        <v>-218</v>
      </c>
      <c r="U13" s="71">
        <f t="shared" si="2"/>
        <v>3430</v>
      </c>
      <c r="V13" s="33"/>
      <c r="W13" s="72">
        <v>-2.0399113082039912</v>
      </c>
      <c r="X13" s="71">
        <v>6.1778154106689254</v>
      </c>
      <c r="Y13" s="72">
        <v>-2.2179265439007017</v>
      </c>
      <c r="Z13" s="71">
        <f t="shared" si="3"/>
        <v>4.9797470927278269</v>
      </c>
    </row>
    <row r="14" spans="1:26" x14ac:dyDescent="0.25">
      <c r="A14" s="2" t="s">
        <v>7</v>
      </c>
      <c r="B14" s="70">
        <v>640</v>
      </c>
      <c r="C14" s="71">
        <v>4.9813200498132</v>
      </c>
      <c r="D14" s="72">
        <v>96124</v>
      </c>
      <c r="E14" s="71">
        <v>2.8939021948726595</v>
      </c>
      <c r="F14" s="72">
        <v>7055</v>
      </c>
      <c r="G14" s="71">
        <v>3.6206224083425704</v>
      </c>
      <c r="H14" s="72">
        <f t="shared" si="0"/>
        <v>103179</v>
      </c>
      <c r="I14" s="72"/>
      <c r="J14" s="71">
        <v>619</v>
      </c>
      <c r="K14" s="72">
        <v>4.8081404380922788</v>
      </c>
      <c r="L14" s="71">
        <v>92981</v>
      </c>
      <c r="M14" s="72">
        <v>2.8130770066253934</v>
      </c>
      <c r="N14" s="71">
        <v>4403</v>
      </c>
      <c r="O14" s="72">
        <v>2.5369040896991204</v>
      </c>
      <c r="P14" s="71">
        <f t="shared" si="1"/>
        <v>97384</v>
      </c>
      <c r="Q14" s="33"/>
      <c r="R14" s="72">
        <v>21</v>
      </c>
      <c r="S14" s="71">
        <v>3143</v>
      </c>
      <c r="T14" s="72">
        <v>2652</v>
      </c>
      <c r="U14" s="71">
        <f t="shared" si="2"/>
        <v>5795</v>
      </c>
      <c r="V14" s="33"/>
      <c r="W14" s="72">
        <v>3.3925686591276252</v>
      </c>
      <c r="X14" s="71">
        <v>3.38026048332455</v>
      </c>
      <c r="Y14" s="72">
        <v>60.231660231660236</v>
      </c>
      <c r="Z14" s="71">
        <f t="shared" si="3"/>
        <v>5.9506695144993014</v>
      </c>
    </row>
    <row r="15" spans="1:26" x14ac:dyDescent="0.25">
      <c r="A15" s="2" t="s">
        <v>8</v>
      </c>
      <c r="B15" s="72">
        <v>950</v>
      </c>
      <c r="C15" s="71">
        <v>7.3941469489414695</v>
      </c>
      <c r="D15" s="72">
        <v>69456</v>
      </c>
      <c r="E15" s="71">
        <v>2.091037314792096</v>
      </c>
      <c r="F15" s="72">
        <v>8900</v>
      </c>
      <c r="G15" s="71">
        <v>4.5674754690643349</v>
      </c>
      <c r="H15" s="72">
        <f t="shared" si="0"/>
        <v>78356</v>
      </c>
      <c r="I15" s="72"/>
      <c r="J15" s="71">
        <v>919</v>
      </c>
      <c r="K15" s="72">
        <v>7.1384185179431414</v>
      </c>
      <c r="L15" s="71">
        <v>57787</v>
      </c>
      <c r="M15" s="72">
        <v>1.7483064387548171</v>
      </c>
      <c r="N15" s="71">
        <v>7430</v>
      </c>
      <c r="O15" s="72">
        <v>4.2809896403507759</v>
      </c>
      <c r="P15" s="71">
        <f t="shared" si="1"/>
        <v>65217</v>
      </c>
      <c r="Q15" s="33"/>
      <c r="R15" s="72">
        <v>31</v>
      </c>
      <c r="S15" s="71">
        <v>11669</v>
      </c>
      <c r="T15" s="72">
        <v>1470</v>
      </c>
      <c r="U15" s="71">
        <f t="shared" si="2"/>
        <v>13139</v>
      </c>
      <c r="V15" s="33"/>
      <c r="W15" s="72">
        <v>3.3732317736670292</v>
      </c>
      <c r="X15" s="71">
        <v>20.193123020748612</v>
      </c>
      <c r="Y15" s="72">
        <v>19.784656796769852</v>
      </c>
      <c r="Z15" s="71">
        <f t="shared" si="3"/>
        <v>20.146587546191945</v>
      </c>
    </row>
    <row r="16" spans="1:26" x14ac:dyDescent="0.25">
      <c r="A16" s="3" t="s">
        <v>0</v>
      </c>
      <c r="B16" s="7">
        <v>12848</v>
      </c>
      <c r="C16" s="8">
        <v>100.00000000000001</v>
      </c>
      <c r="D16" s="7">
        <v>3321605</v>
      </c>
      <c r="E16" s="8">
        <v>100.00000000000001</v>
      </c>
      <c r="F16" s="7">
        <v>194856</v>
      </c>
      <c r="G16" s="8">
        <v>100</v>
      </c>
      <c r="H16" s="66">
        <f t="shared" si="0"/>
        <v>3516461</v>
      </c>
      <c r="I16" s="66"/>
      <c r="J16" s="67">
        <v>12874</v>
      </c>
      <c r="K16" s="68">
        <v>100</v>
      </c>
      <c r="L16" s="67">
        <v>3305313</v>
      </c>
      <c r="M16" s="68">
        <v>100</v>
      </c>
      <c r="N16" s="67">
        <v>173558</v>
      </c>
      <c r="O16" s="68">
        <v>100</v>
      </c>
      <c r="P16" s="67">
        <f t="shared" si="1"/>
        <v>3478871</v>
      </c>
      <c r="Q16" s="73"/>
      <c r="R16" s="69">
        <v>-26</v>
      </c>
      <c r="S16" s="67">
        <v>16292</v>
      </c>
      <c r="T16" s="67">
        <v>21298</v>
      </c>
      <c r="U16" s="67">
        <f t="shared" si="2"/>
        <v>37590</v>
      </c>
      <c r="V16" s="73"/>
      <c r="W16" s="68">
        <v>-0.20195743358707471</v>
      </c>
      <c r="X16" s="68">
        <v>0.49290339523064841</v>
      </c>
      <c r="Y16" s="68">
        <v>12.271402067320434</v>
      </c>
      <c r="Z16" s="68">
        <f t="shared" si="3"/>
        <v>1.080522962765794</v>
      </c>
    </row>
    <row r="17" spans="1:26" x14ac:dyDescent="0.25">
      <c r="A17" s="2" t="s">
        <v>118</v>
      </c>
    </row>
    <row r="18" spans="1:26" ht="25.5" customHeight="1" x14ac:dyDescent="0.25">
      <c r="A18" s="137" t="s">
        <v>120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40"/>
    </row>
  </sheetData>
  <mergeCells count="23">
    <mergeCell ref="A18:Z18"/>
    <mergeCell ref="B2:H2"/>
    <mergeCell ref="R2:U2"/>
    <mergeCell ref="W2:Z2"/>
    <mergeCell ref="X3:X4"/>
    <mergeCell ref="N3:O3"/>
    <mergeCell ref="R3:R4"/>
    <mergeCell ref="S3:S4"/>
    <mergeCell ref="T3:T4"/>
    <mergeCell ref="W3:W4"/>
    <mergeCell ref="A1:Z1"/>
    <mergeCell ref="A2:A4"/>
    <mergeCell ref="J2:O2"/>
    <mergeCell ref="B3:C3"/>
    <mergeCell ref="D3:E3"/>
    <mergeCell ref="F3:G3"/>
    <mergeCell ref="J3:K3"/>
    <mergeCell ref="L3:M3"/>
    <mergeCell ref="Y3:Y4"/>
    <mergeCell ref="H3:H4"/>
    <mergeCell ref="U3:U4"/>
    <mergeCell ref="Z3:Z4"/>
    <mergeCell ref="P3:P4"/>
  </mergeCells>
  <pageMargins left="0.31496062992125984" right="0.31496062992125984" top="0.74803149606299213" bottom="0.74803149606299213" header="0.31496062992125984" footer="0.31496062992125984"/>
  <pageSetup scale="6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zoomScale="91" zoomScaleNormal="91" workbookViewId="0">
      <selection sqref="A1:AB1"/>
    </sheetView>
  </sheetViews>
  <sheetFormatPr defaultRowHeight="15" x14ac:dyDescent="0.25"/>
  <cols>
    <col min="1" max="1" width="35" customWidth="1"/>
    <col min="2" max="2" width="8.5703125" customWidth="1"/>
    <col min="3" max="3" width="4.28515625" bestFit="1" customWidth="1"/>
    <col min="4" max="4" width="8" customWidth="1"/>
    <col min="5" max="5" width="4.28515625" customWidth="1"/>
    <col min="6" max="6" width="8.42578125" customWidth="1"/>
    <col min="7" max="7" width="3.42578125" bestFit="1" customWidth="1"/>
    <col min="8" max="8" width="8.28515625" customWidth="1"/>
    <col min="9" max="9" width="4.85546875" bestFit="1" customWidth="1"/>
    <col min="10" max="10" width="0.5703125" customWidth="1"/>
    <col min="11" max="11" width="9.85546875" customWidth="1"/>
    <col min="12" max="12" width="6.28515625" customWidth="1"/>
    <col min="13" max="13" width="7.28515625" customWidth="1"/>
    <col min="14" max="14" width="4.7109375" customWidth="1"/>
    <col min="15" max="15" width="6.5703125" bestFit="1" customWidth="1"/>
    <col min="16" max="16" width="4.42578125" customWidth="1"/>
    <col min="17" max="17" width="7.85546875" bestFit="1" customWidth="1"/>
    <col min="18" max="18" width="4.85546875" bestFit="1" customWidth="1"/>
    <col min="19" max="19" width="0.7109375" customWidth="1"/>
    <col min="20" max="20" width="6.28515625" customWidth="1"/>
    <col min="21" max="21" width="6.42578125" customWidth="1"/>
    <col min="22" max="22" width="7" bestFit="1" customWidth="1"/>
    <col min="23" max="23" width="9.7109375" customWidth="1"/>
    <col min="24" max="24" width="0.5703125" customWidth="1"/>
    <col min="25" max="26" width="5.28515625" bestFit="1" customWidth="1"/>
    <col min="27" max="27" width="7" bestFit="1" customWidth="1"/>
    <col min="28" max="28" width="9.140625" customWidth="1"/>
  </cols>
  <sheetData>
    <row r="1" spans="1:28" ht="29.25" customHeight="1" x14ac:dyDescent="0.25">
      <c r="A1" s="143" t="s">
        <v>122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5"/>
      <c r="V1" s="145"/>
      <c r="W1" s="145"/>
      <c r="X1" s="145"/>
      <c r="Y1" s="145"/>
      <c r="Z1" s="145"/>
      <c r="AA1" s="145"/>
      <c r="AB1" s="145"/>
    </row>
    <row r="2" spans="1:28" x14ac:dyDescent="0.25">
      <c r="A2" s="129" t="s">
        <v>16</v>
      </c>
      <c r="B2" s="132" t="s">
        <v>10</v>
      </c>
      <c r="C2" s="132"/>
      <c r="D2" s="133"/>
      <c r="E2" s="133"/>
      <c r="F2" s="133"/>
      <c r="G2" s="133"/>
      <c r="H2" s="133"/>
      <c r="I2" s="133"/>
      <c r="J2" s="58"/>
      <c r="K2" s="132" t="s">
        <v>11</v>
      </c>
      <c r="L2" s="133"/>
      <c r="M2" s="133"/>
      <c r="N2" s="133"/>
      <c r="O2" s="133"/>
      <c r="P2" s="133"/>
      <c r="Q2" s="133"/>
      <c r="R2" s="133"/>
      <c r="S2" s="58"/>
      <c r="T2" s="133" t="s">
        <v>17</v>
      </c>
      <c r="U2" s="133"/>
      <c r="V2" s="133"/>
      <c r="W2" s="141"/>
      <c r="X2" s="58"/>
      <c r="Y2" s="133" t="s">
        <v>19</v>
      </c>
      <c r="Z2" s="133"/>
      <c r="AA2" s="133"/>
      <c r="AB2" s="141"/>
    </row>
    <row r="3" spans="1:28" ht="21" customHeight="1" x14ac:dyDescent="0.25">
      <c r="A3" s="130"/>
      <c r="B3" s="132" t="s">
        <v>21</v>
      </c>
      <c r="C3" s="133"/>
      <c r="D3" s="148" t="s">
        <v>22</v>
      </c>
      <c r="E3" s="133"/>
      <c r="F3" s="133" t="s">
        <v>18</v>
      </c>
      <c r="G3" s="133"/>
      <c r="H3" s="148" t="s">
        <v>20</v>
      </c>
      <c r="I3" s="133"/>
      <c r="J3" s="77"/>
      <c r="K3" s="132" t="s">
        <v>21</v>
      </c>
      <c r="L3" s="133"/>
      <c r="M3" s="148" t="s">
        <v>22</v>
      </c>
      <c r="N3" s="133"/>
      <c r="O3" s="133" t="s">
        <v>18</v>
      </c>
      <c r="P3" s="133"/>
      <c r="Q3" s="148" t="s">
        <v>20</v>
      </c>
      <c r="R3" s="133"/>
      <c r="S3" s="77"/>
      <c r="T3" s="150" t="s">
        <v>124</v>
      </c>
      <c r="U3" s="146" t="s">
        <v>123</v>
      </c>
      <c r="V3" s="146" t="s">
        <v>18</v>
      </c>
      <c r="W3" s="146" t="s">
        <v>20</v>
      </c>
      <c r="X3" s="82"/>
      <c r="Y3" s="150" t="s">
        <v>124</v>
      </c>
      <c r="Z3" s="146" t="s">
        <v>123</v>
      </c>
      <c r="AA3" s="146" t="s">
        <v>18</v>
      </c>
      <c r="AB3" s="146" t="s">
        <v>20</v>
      </c>
    </row>
    <row r="4" spans="1:28" x14ac:dyDescent="0.25">
      <c r="A4" s="131"/>
      <c r="B4" s="80" t="s">
        <v>14</v>
      </c>
      <c r="C4" s="80" t="s">
        <v>15</v>
      </c>
      <c r="D4" s="81" t="s">
        <v>14</v>
      </c>
      <c r="E4" s="81" t="s">
        <v>15</v>
      </c>
      <c r="F4" s="81" t="s">
        <v>14</v>
      </c>
      <c r="G4" s="81" t="s">
        <v>15</v>
      </c>
      <c r="H4" s="81" t="s">
        <v>14</v>
      </c>
      <c r="I4" s="81" t="s">
        <v>15</v>
      </c>
      <c r="J4" s="81"/>
      <c r="K4" s="80" t="s">
        <v>14</v>
      </c>
      <c r="L4" s="80" t="s">
        <v>15</v>
      </c>
      <c r="M4" s="81" t="s">
        <v>14</v>
      </c>
      <c r="N4" s="81" t="s">
        <v>15</v>
      </c>
      <c r="O4" s="81" t="s">
        <v>14</v>
      </c>
      <c r="P4" s="81" t="s">
        <v>15</v>
      </c>
      <c r="Q4" s="81" t="s">
        <v>14</v>
      </c>
      <c r="R4" s="81" t="s">
        <v>15</v>
      </c>
      <c r="S4" s="47"/>
      <c r="T4" s="151"/>
      <c r="U4" s="147"/>
      <c r="V4" s="147"/>
      <c r="W4" s="149"/>
      <c r="X4" s="83"/>
      <c r="Y4" s="151"/>
      <c r="Z4" s="147"/>
      <c r="AA4" s="147"/>
      <c r="AB4" s="149"/>
    </row>
    <row r="5" spans="1:28" ht="19.5" x14ac:dyDescent="0.25">
      <c r="A5" s="1" t="s">
        <v>9</v>
      </c>
      <c r="B5" s="9">
        <v>1626719</v>
      </c>
      <c r="C5" s="11">
        <f>B5/H5*100</f>
        <v>88.709772412221056</v>
      </c>
      <c r="D5" s="14">
        <v>185977</v>
      </c>
      <c r="E5" s="11">
        <f>D5/H5*100</f>
        <v>10.141872901163405</v>
      </c>
      <c r="F5" s="14">
        <v>21058</v>
      </c>
      <c r="G5" s="11">
        <f>F5/H5*100</f>
        <v>1.1483546866155439</v>
      </c>
      <c r="H5" s="9">
        <v>1833754</v>
      </c>
      <c r="I5" s="11">
        <f>H5/H5*100</f>
        <v>100</v>
      </c>
      <c r="J5" s="11"/>
      <c r="K5" s="9">
        <v>1592348</v>
      </c>
      <c r="L5" s="11">
        <f>K5/Q5*100</f>
        <v>88.241898426511995</v>
      </c>
      <c r="M5" s="14">
        <v>195056</v>
      </c>
      <c r="N5" s="11">
        <f>M5/Q5*100</f>
        <v>10.809265147745171</v>
      </c>
      <c r="O5" s="14">
        <v>17122</v>
      </c>
      <c r="P5" s="11">
        <f>O5/Q5*100</f>
        <v>0.94883642574282667</v>
      </c>
      <c r="Q5" s="14">
        <f>K5+M5+O5</f>
        <v>1804526</v>
      </c>
      <c r="R5" s="11">
        <f>Q5/Q5*100</f>
        <v>100</v>
      </c>
      <c r="S5" s="11"/>
      <c r="T5" s="6">
        <f>B5-K5</f>
        <v>34371</v>
      </c>
      <c r="U5" s="6">
        <f>D5-M5</f>
        <v>-9079</v>
      </c>
      <c r="V5" s="6">
        <f>F5-O5</f>
        <v>3936</v>
      </c>
      <c r="W5" s="6">
        <f>H5-Q5</f>
        <v>29228</v>
      </c>
      <c r="X5" s="6"/>
      <c r="Y5" s="5">
        <f>(B5-K5)/K5*100</f>
        <v>2.1585105768337072</v>
      </c>
      <c r="Z5" s="5">
        <f>(D5-M5)/M5*100</f>
        <v>-4.6545607415306378</v>
      </c>
      <c r="AA5" s="5">
        <f>(F5-O5)/O5*100</f>
        <v>22.987968695245883</v>
      </c>
      <c r="AB5" s="5">
        <f>(H5-Q5)/Q5*100</f>
        <v>1.6197051192390688</v>
      </c>
    </row>
    <row r="6" spans="1:28" x14ac:dyDescent="0.25">
      <c r="A6" s="2" t="s">
        <v>119</v>
      </c>
      <c r="B6" s="9">
        <v>62476</v>
      </c>
      <c r="C6" s="11">
        <f t="shared" ref="C6:C16" si="0">B6/H6*100</f>
        <v>86.675915649278579</v>
      </c>
      <c r="D6" s="14">
        <v>4085</v>
      </c>
      <c r="E6" s="11">
        <f t="shared" ref="E6:E16" si="1">D6/H6*100</f>
        <v>5.6673140954495009</v>
      </c>
      <c r="F6" s="14">
        <v>5519</v>
      </c>
      <c r="G6" s="11">
        <f t="shared" ref="G6:G16" si="2">F6/H6*100</f>
        <v>7.6567702552719208</v>
      </c>
      <c r="H6" s="9">
        <v>72080</v>
      </c>
      <c r="I6" s="11">
        <f t="shared" ref="I6:I16" si="3">H6/H6*100</f>
        <v>100</v>
      </c>
      <c r="J6" s="11"/>
      <c r="K6" s="9">
        <v>60008</v>
      </c>
      <c r="L6" s="11">
        <f t="shared" ref="L6:L16" si="4">K6/Q6*100</f>
        <v>84.39112886213735</v>
      </c>
      <c r="M6" s="14">
        <v>3515</v>
      </c>
      <c r="N6" s="11">
        <f t="shared" ref="N6:N16" si="5">M6/Q6*100</f>
        <v>4.9432545319026255</v>
      </c>
      <c r="O6" s="14">
        <v>7584</v>
      </c>
      <c r="P6" s="11">
        <f t="shared" ref="P6:P16" si="6">O6/Q6*100</f>
        <v>10.665616605960032</v>
      </c>
      <c r="Q6" s="14">
        <f t="shared" ref="Q6:Q16" si="7">K6+M6+O6</f>
        <v>71107</v>
      </c>
      <c r="R6" s="11">
        <f t="shared" ref="R6:R16" si="8">Q6/Q6*100</f>
        <v>100</v>
      </c>
      <c r="S6" s="11"/>
      <c r="T6" s="6">
        <f t="shared" ref="T6:T16" si="9">B6-K6</f>
        <v>2468</v>
      </c>
      <c r="U6" s="6">
        <f t="shared" ref="U6:U16" si="10">D6-M6</f>
        <v>570</v>
      </c>
      <c r="V6" s="6">
        <f t="shared" ref="V6:V16" si="11">F6-O6</f>
        <v>-2065</v>
      </c>
      <c r="W6" s="6">
        <f t="shared" ref="W6:W16" si="12">H6-Q6</f>
        <v>973</v>
      </c>
      <c r="X6" s="6"/>
      <c r="Y6" s="5">
        <f t="shared" ref="Y6:Y16" si="13">(B6-K6)/K6*100</f>
        <v>4.1127849620050654</v>
      </c>
      <c r="Z6" s="5">
        <f t="shared" ref="Z6:Z16" si="14">(D6-M6)/M6*100</f>
        <v>16.216216216216218</v>
      </c>
      <c r="AA6" s="5">
        <f t="shared" ref="AA6:AA16" si="15">(F6-O6)/O6*100</f>
        <v>-27.228375527426163</v>
      </c>
      <c r="AB6" s="5">
        <f t="shared" ref="AB6:AB16" si="16">(H6-Q6)/Q6*100</f>
        <v>1.368360358333216</v>
      </c>
    </row>
    <row r="7" spans="1:28" x14ac:dyDescent="0.25">
      <c r="A7" s="2" t="s">
        <v>83</v>
      </c>
      <c r="B7" s="9">
        <v>49737</v>
      </c>
      <c r="C7" s="11">
        <f t="shared" si="0"/>
        <v>82.477115945874232</v>
      </c>
      <c r="D7" s="14">
        <v>9539</v>
      </c>
      <c r="E7" s="11">
        <f t="shared" si="1"/>
        <v>15.818187848235606</v>
      </c>
      <c r="F7" s="14">
        <v>1028</v>
      </c>
      <c r="G7" s="11">
        <f t="shared" si="2"/>
        <v>1.7046962058901567</v>
      </c>
      <c r="H7" s="9">
        <v>60304</v>
      </c>
      <c r="I7" s="11">
        <f t="shared" si="3"/>
        <v>100</v>
      </c>
      <c r="J7" s="11"/>
      <c r="K7" s="9">
        <v>62025</v>
      </c>
      <c r="L7" s="11">
        <f t="shared" si="4"/>
        <v>85.189814306120198</v>
      </c>
      <c r="M7" s="14">
        <v>9396</v>
      </c>
      <c r="N7" s="11">
        <f t="shared" si="5"/>
        <v>12.905175255466434</v>
      </c>
      <c r="O7" s="14">
        <v>1387</v>
      </c>
      <c r="P7" s="11">
        <f t="shared" si="6"/>
        <v>1.9050104384133613</v>
      </c>
      <c r="Q7" s="14">
        <f t="shared" si="7"/>
        <v>72808</v>
      </c>
      <c r="R7" s="11">
        <f t="shared" si="8"/>
        <v>100</v>
      </c>
      <c r="S7" s="11"/>
      <c r="T7" s="6">
        <f t="shared" si="9"/>
        <v>-12288</v>
      </c>
      <c r="U7" s="6">
        <f t="shared" si="10"/>
        <v>143</v>
      </c>
      <c r="V7" s="6">
        <f t="shared" si="11"/>
        <v>-359</v>
      </c>
      <c r="W7" s="6">
        <f t="shared" si="12"/>
        <v>-12504</v>
      </c>
      <c r="X7" s="6"/>
      <c r="Y7" s="5">
        <f t="shared" si="13"/>
        <v>-19.811366384522369</v>
      </c>
      <c r="Z7" s="5">
        <f t="shared" si="14"/>
        <v>1.5219242230736483</v>
      </c>
      <c r="AA7" s="5">
        <f t="shared" si="15"/>
        <v>-25.883201153568852</v>
      </c>
      <c r="AB7" s="5">
        <f t="shared" si="16"/>
        <v>-17.173936930007692</v>
      </c>
    </row>
    <row r="8" spans="1:28" x14ac:dyDescent="0.25">
      <c r="A8" s="2" t="s">
        <v>1</v>
      </c>
      <c r="B8" s="9">
        <v>344453</v>
      </c>
      <c r="C8" s="11">
        <f t="shared" si="0"/>
        <v>85.658403875421513</v>
      </c>
      <c r="D8" s="14">
        <v>30110</v>
      </c>
      <c r="E8" s="11">
        <f t="shared" si="1"/>
        <v>7.4877401000686348</v>
      </c>
      <c r="F8" s="14">
        <v>27561</v>
      </c>
      <c r="G8" s="11">
        <f t="shared" si="2"/>
        <v>6.8538560245098523</v>
      </c>
      <c r="H8" s="9">
        <v>402124</v>
      </c>
      <c r="I8" s="11">
        <f t="shared" si="3"/>
        <v>100</v>
      </c>
      <c r="J8" s="11"/>
      <c r="K8" s="9">
        <v>360129</v>
      </c>
      <c r="L8" s="11">
        <f t="shared" si="4"/>
        <v>85.37443430064269</v>
      </c>
      <c r="M8" s="14">
        <v>30051</v>
      </c>
      <c r="N8" s="11">
        <f t="shared" si="5"/>
        <v>7.1240781085905702</v>
      </c>
      <c r="O8" s="14">
        <v>31643</v>
      </c>
      <c r="P8" s="11">
        <f t="shared" si="6"/>
        <v>7.501487590766744</v>
      </c>
      <c r="Q8" s="14">
        <f t="shared" si="7"/>
        <v>421823</v>
      </c>
      <c r="R8" s="11">
        <f t="shared" si="8"/>
        <v>100</v>
      </c>
      <c r="S8" s="11"/>
      <c r="T8" s="6">
        <f t="shared" si="9"/>
        <v>-15676</v>
      </c>
      <c r="U8" s="6">
        <f t="shared" si="10"/>
        <v>59</v>
      </c>
      <c r="V8" s="6">
        <f t="shared" si="11"/>
        <v>-4082</v>
      </c>
      <c r="W8" s="6">
        <f t="shared" si="12"/>
        <v>-19699</v>
      </c>
      <c r="X8" s="6"/>
      <c r="Y8" s="5">
        <f t="shared" si="13"/>
        <v>-4.3528846607743334</v>
      </c>
      <c r="Z8" s="5">
        <f t="shared" si="14"/>
        <v>0.19633290073541648</v>
      </c>
      <c r="AA8" s="5">
        <f t="shared" si="15"/>
        <v>-12.900167493600481</v>
      </c>
      <c r="AB8" s="5">
        <f t="shared" si="16"/>
        <v>-4.6699682094148498</v>
      </c>
    </row>
    <row r="9" spans="1:28" x14ac:dyDescent="0.25">
      <c r="A9" s="2" t="s">
        <v>2</v>
      </c>
      <c r="B9" s="14">
        <v>14644</v>
      </c>
      <c r="C9" s="10">
        <f t="shared" si="0"/>
        <v>83.006461852397678</v>
      </c>
      <c r="D9" s="14">
        <v>1951</v>
      </c>
      <c r="E9" s="10">
        <f t="shared" si="1"/>
        <v>11.058836866568416</v>
      </c>
      <c r="F9" s="14">
        <v>1047</v>
      </c>
      <c r="G9" s="10">
        <f t="shared" si="2"/>
        <v>5.934701281033897</v>
      </c>
      <c r="H9" s="14">
        <v>17642</v>
      </c>
      <c r="I9" s="10">
        <f t="shared" si="3"/>
        <v>100</v>
      </c>
      <c r="J9" s="10"/>
      <c r="K9" s="14">
        <v>11596</v>
      </c>
      <c r="L9" s="10">
        <f t="shared" si="4"/>
        <v>81.272778245023829</v>
      </c>
      <c r="M9" s="14">
        <v>1699</v>
      </c>
      <c r="N9" s="10">
        <f t="shared" si="5"/>
        <v>11.907765629380432</v>
      </c>
      <c r="O9" s="14">
        <v>973</v>
      </c>
      <c r="P9" s="10">
        <f t="shared" si="6"/>
        <v>6.819456125595738</v>
      </c>
      <c r="Q9" s="14">
        <f t="shared" si="7"/>
        <v>14268</v>
      </c>
      <c r="R9" s="10">
        <f t="shared" si="8"/>
        <v>100</v>
      </c>
      <c r="S9" s="10"/>
      <c r="T9" s="6">
        <f t="shared" si="9"/>
        <v>3048</v>
      </c>
      <c r="U9" s="6">
        <f t="shared" si="10"/>
        <v>252</v>
      </c>
      <c r="V9" s="6">
        <f t="shared" si="11"/>
        <v>74</v>
      </c>
      <c r="W9" s="6">
        <f t="shared" si="12"/>
        <v>3374</v>
      </c>
      <c r="X9" s="6"/>
      <c r="Y9" s="5">
        <f t="shared" si="13"/>
        <v>26.284925836495344</v>
      </c>
      <c r="Z9" s="5">
        <f t="shared" si="14"/>
        <v>14.83225426721601</v>
      </c>
      <c r="AA9" s="5">
        <f t="shared" si="15"/>
        <v>7.6053442959917783</v>
      </c>
      <c r="AB9" s="5">
        <f t="shared" si="16"/>
        <v>23.647322680123352</v>
      </c>
    </row>
    <row r="10" spans="1:28" x14ac:dyDescent="0.25">
      <c r="A10" s="2" t="s">
        <v>3</v>
      </c>
      <c r="B10" s="9">
        <v>9775</v>
      </c>
      <c r="C10" s="11">
        <f t="shared" si="0"/>
        <v>91.637761319958756</v>
      </c>
      <c r="D10" s="14">
        <v>353</v>
      </c>
      <c r="E10" s="11">
        <f t="shared" si="1"/>
        <v>3.3092715852629606</v>
      </c>
      <c r="F10" s="14">
        <v>539</v>
      </c>
      <c r="G10" s="11">
        <f t="shared" si="2"/>
        <v>5.0529670947782881</v>
      </c>
      <c r="H10" s="9">
        <v>10667</v>
      </c>
      <c r="I10" s="11">
        <f t="shared" si="3"/>
        <v>100</v>
      </c>
      <c r="J10" s="11"/>
      <c r="K10" s="9">
        <v>9470</v>
      </c>
      <c r="L10" s="11">
        <f t="shared" si="4"/>
        <v>98.246706089843343</v>
      </c>
      <c r="M10" s="14">
        <v>136</v>
      </c>
      <c r="N10" s="11">
        <f t="shared" si="5"/>
        <v>1.4109347442680775</v>
      </c>
      <c r="O10" s="14">
        <v>33</v>
      </c>
      <c r="P10" s="11">
        <f t="shared" si="6"/>
        <v>0.34235916588857762</v>
      </c>
      <c r="Q10" s="14">
        <f t="shared" si="7"/>
        <v>9639</v>
      </c>
      <c r="R10" s="11">
        <f t="shared" si="8"/>
        <v>100</v>
      </c>
      <c r="S10" s="11"/>
      <c r="T10" s="6">
        <f t="shared" si="9"/>
        <v>305</v>
      </c>
      <c r="U10" s="6">
        <f t="shared" si="10"/>
        <v>217</v>
      </c>
      <c r="V10" s="6">
        <f t="shared" si="11"/>
        <v>506</v>
      </c>
      <c r="W10" s="6">
        <f t="shared" si="12"/>
        <v>1028</v>
      </c>
      <c r="X10" s="6"/>
      <c r="Y10" s="5">
        <f t="shared" si="13"/>
        <v>3.2206969376979937</v>
      </c>
      <c r="Z10" s="5">
        <f t="shared" si="14"/>
        <v>159.55882352941177</v>
      </c>
      <c r="AA10" s="5">
        <f t="shared" si="15"/>
        <v>1533.3333333333335</v>
      </c>
      <c r="AB10" s="5">
        <f t="shared" si="16"/>
        <v>10.665006743438116</v>
      </c>
    </row>
    <row r="11" spans="1:28" x14ac:dyDescent="0.25">
      <c r="A11" s="2" t="s">
        <v>4</v>
      </c>
      <c r="B11" s="9">
        <v>618742</v>
      </c>
      <c r="C11" s="11">
        <f t="shared" si="0"/>
        <v>88.473236053220475</v>
      </c>
      <c r="D11" s="14">
        <v>37759</v>
      </c>
      <c r="E11" s="11">
        <f t="shared" si="1"/>
        <v>5.3991177585060521</v>
      </c>
      <c r="F11" s="14">
        <v>42854</v>
      </c>
      <c r="G11" s="11">
        <f t="shared" si="2"/>
        <v>6.1276461882734807</v>
      </c>
      <c r="H11" s="9">
        <v>699355</v>
      </c>
      <c r="I11" s="11">
        <f t="shared" si="3"/>
        <v>100</v>
      </c>
      <c r="J11" s="11"/>
      <c r="K11" s="9">
        <v>630366</v>
      </c>
      <c r="L11" s="11">
        <f t="shared" si="4"/>
        <v>90.271904361611178</v>
      </c>
      <c r="M11" s="14">
        <v>30621</v>
      </c>
      <c r="N11" s="11">
        <f t="shared" si="5"/>
        <v>4.38509688570909</v>
      </c>
      <c r="O11" s="14">
        <v>37310</v>
      </c>
      <c r="P11" s="11">
        <f t="shared" si="6"/>
        <v>5.3429987526797342</v>
      </c>
      <c r="Q11" s="14">
        <f t="shared" si="7"/>
        <v>698297</v>
      </c>
      <c r="R11" s="11">
        <f t="shared" si="8"/>
        <v>100</v>
      </c>
      <c r="S11" s="11"/>
      <c r="T11" s="6">
        <f t="shared" si="9"/>
        <v>-11624</v>
      </c>
      <c r="U11" s="6">
        <f t="shared" si="10"/>
        <v>7138</v>
      </c>
      <c r="V11" s="6">
        <f t="shared" si="11"/>
        <v>5544</v>
      </c>
      <c r="W11" s="6">
        <f t="shared" si="12"/>
        <v>1058</v>
      </c>
      <c r="X11" s="6"/>
      <c r="Y11" s="5">
        <f t="shared" si="13"/>
        <v>-1.8440080841923581</v>
      </c>
      <c r="Z11" s="5">
        <f t="shared" si="14"/>
        <v>23.310799777930178</v>
      </c>
      <c r="AA11" s="5">
        <f t="shared" si="15"/>
        <v>14.859287054409007</v>
      </c>
      <c r="AB11" s="5">
        <f t="shared" si="16"/>
        <v>0.15151146288756789</v>
      </c>
    </row>
    <row r="12" spans="1:28" x14ac:dyDescent="0.25">
      <c r="A12" s="2" t="s">
        <v>5</v>
      </c>
      <c r="B12" s="9">
        <v>88916</v>
      </c>
      <c r="C12" s="11">
        <f t="shared" si="0"/>
        <v>53.341812095434072</v>
      </c>
      <c r="D12" s="14">
        <v>8091</v>
      </c>
      <c r="E12" s="11">
        <f t="shared" si="1"/>
        <v>4.8538913318655474</v>
      </c>
      <c r="F12" s="14">
        <v>69684</v>
      </c>
      <c r="G12" s="11">
        <f t="shared" si="2"/>
        <v>41.80429657270038</v>
      </c>
      <c r="H12" s="9">
        <v>166691</v>
      </c>
      <c r="I12" s="11">
        <f t="shared" si="3"/>
        <v>100</v>
      </c>
      <c r="J12" s="11"/>
      <c r="K12" s="9">
        <v>93066</v>
      </c>
      <c r="L12" s="11">
        <f t="shared" si="4"/>
        <v>60.072423074688722</v>
      </c>
      <c r="M12" s="14">
        <v>6013</v>
      </c>
      <c r="N12" s="11">
        <f t="shared" si="5"/>
        <v>3.8812829599220255</v>
      </c>
      <c r="O12" s="14">
        <v>55844</v>
      </c>
      <c r="P12" s="11">
        <f t="shared" si="6"/>
        <v>36.04629396538926</v>
      </c>
      <c r="Q12" s="14">
        <f t="shared" si="7"/>
        <v>154923</v>
      </c>
      <c r="R12" s="11">
        <f t="shared" si="8"/>
        <v>100</v>
      </c>
      <c r="S12" s="11"/>
      <c r="T12" s="6">
        <f t="shared" si="9"/>
        <v>-4150</v>
      </c>
      <c r="U12" s="6">
        <f t="shared" si="10"/>
        <v>2078</v>
      </c>
      <c r="V12" s="6">
        <f t="shared" si="11"/>
        <v>13840</v>
      </c>
      <c r="W12" s="6">
        <f t="shared" si="12"/>
        <v>11768</v>
      </c>
      <c r="X12" s="6"/>
      <c r="Y12" s="5">
        <f t="shared" si="13"/>
        <v>-4.4592009971418136</v>
      </c>
      <c r="Z12" s="5">
        <f t="shared" si="14"/>
        <v>34.558456677199402</v>
      </c>
      <c r="AA12" s="5">
        <f t="shared" si="15"/>
        <v>24.783324976720866</v>
      </c>
      <c r="AB12" s="5">
        <f t="shared" si="16"/>
        <v>7.5960315769769498</v>
      </c>
    </row>
    <row r="13" spans="1:28" x14ac:dyDescent="0.25">
      <c r="A13" s="2" t="s">
        <v>6</v>
      </c>
      <c r="B13" s="9">
        <v>56164</v>
      </c>
      <c r="C13" s="11">
        <f t="shared" si="0"/>
        <v>77.67221231105394</v>
      </c>
      <c r="D13" s="14">
        <v>6534</v>
      </c>
      <c r="E13" s="11">
        <f t="shared" si="1"/>
        <v>9.0362195577314015</v>
      </c>
      <c r="F13" s="14">
        <v>9611</v>
      </c>
      <c r="G13" s="11">
        <f t="shared" si="2"/>
        <v>13.291568131214648</v>
      </c>
      <c r="H13" s="9">
        <v>72309</v>
      </c>
      <c r="I13" s="11">
        <f t="shared" si="3"/>
        <v>100</v>
      </c>
      <c r="J13" s="11"/>
      <c r="K13" s="9">
        <v>53121</v>
      </c>
      <c r="L13" s="11">
        <f t="shared" si="4"/>
        <v>77.122199799648655</v>
      </c>
      <c r="M13" s="14">
        <v>5929</v>
      </c>
      <c r="N13" s="11">
        <f t="shared" si="5"/>
        <v>8.6078485460009588</v>
      </c>
      <c r="O13" s="14">
        <v>9829</v>
      </c>
      <c r="P13" s="11">
        <f t="shared" si="6"/>
        <v>14.269951654350383</v>
      </c>
      <c r="Q13" s="14">
        <f t="shared" si="7"/>
        <v>68879</v>
      </c>
      <c r="R13" s="11">
        <f t="shared" si="8"/>
        <v>100</v>
      </c>
      <c r="S13" s="11"/>
      <c r="T13" s="6">
        <f t="shared" si="9"/>
        <v>3043</v>
      </c>
      <c r="U13" s="6">
        <f t="shared" si="10"/>
        <v>605</v>
      </c>
      <c r="V13" s="6">
        <f t="shared" si="11"/>
        <v>-218</v>
      </c>
      <c r="W13" s="6">
        <f t="shared" si="12"/>
        <v>3430</v>
      </c>
      <c r="X13" s="6"/>
      <c r="Y13" s="5">
        <f t="shared" si="13"/>
        <v>5.7284313171815286</v>
      </c>
      <c r="Z13" s="5">
        <f t="shared" si="14"/>
        <v>10.204081632653061</v>
      </c>
      <c r="AA13" s="5">
        <f t="shared" si="15"/>
        <v>-2.2179265439007017</v>
      </c>
      <c r="AB13" s="5">
        <f t="shared" si="16"/>
        <v>4.9797470927278269</v>
      </c>
    </row>
    <row r="14" spans="1:28" x14ac:dyDescent="0.25">
      <c r="A14" s="2" t="s">
        <v>7</v>
      </c>
      <c r="B14" s="9">
        <v>91872</v>
      </c>
      <c r="C14" s="11">
        <f t="shared" si="0"/>
        <v>89.04137469833978</v>
      </c>
      <c r="D14" s="14">
        <v>4252</v>
      </c>
      <c r="E14" s="11">
        <f t="shared" si="1"/>
        <v>4.1209936130414135</v>
      </c>
      <c r="F14" s="14">
        <v>7055</v>
      </c>
      <c r="G14" s="11">
        <f t="shared" si="2"/>
        <v>6.8376316886188091</v>
      </c>
      <c r="H14" s="9">
        <v>103179</v>
      </c>
      <c r="I14" s="11">
        <f t="shared" si="3"/>
        <v>100</v>
      </c>
      <c r="J14" s="11"/>
      <c r="K14" s="9">
        <v>89728</v>
      </c>
      <c r="L14" s="11">
        <f t="shared" si="4"/>
        <v>92.138338946849586</v>
      </c>
      <c r="M14" s="14">
        <v>3253</v>
      </c>
      <c r="N14" s="11">
        <f t="shared" si="5"/>
        <v>3.340384457405734</v>
      </c>
      <c r="O14" s="14">
        <v>4403</v>
      </c>
      <c r="P14" s="11">
        <f t="shared" si="6"/>
        <v>4.5212765957446814</v>
      </c>
      <c r="Q14" s="14">
        <f t="shared" si="7"/>
        <v>97384</v>
      </c>
      <c r="R14" s="11">
        <f t="shared" si="8"/>
        <v>100</v>
      </c>
      <c r="S14" s="11"/>
      <c r="T14" s="6">
        <f t="shared" si="9"/>
        <v>2144</v>
      </c>
      <c r="U14" s="6">
        <f t="shared" si="10"/>
        <v>999</v>
      </c>
      <c r="V14" s="6">
        <f t="shared" si="11"/>
        <v>2652</v>
      </c>
      <c r="W14" s="6">
        <f t="shared" si="12"/>
        <v>5795</v>
      </c>
      <c r="X14" s="6"/>
      <c r="Y14" s="5">
        <f t="shared" si="13"/>
        <v>2.3894436519258204</v>
      </c>
      <c r="Z14" s="5">
        <f t="shared" si="14"/>
        <v>30.710113741162004</v>
      </c>
      <c r="AA14" s="5">
        <f t="shared" si="15"/>
        <v>60.231660231660236</v>
      </c>
      <c r="AB14" s="5">
        <f t="shared" si="16"/>
        <v>5.9506695144993014</v>
      </c>
    </row>
    <row r="15" spans="1:28" x14ac:dyDescent="0.25">
      <c r="A15" s="2" t="s">
        <v>8</v>
      </c>
      <c r="B15" s="14">
        <v>60403</v>
      </c>
      <c r="C15" s="10">
        <f t="shared" si="0"/>
        <v>77.087906478125475</v>
      </c>
      <c r="D15" s="14">
        <v>9053</v>
      </c>
      <c r="E15" s="10">
        <f t="shared" si="1"/>
        <v>11.553678084639337</v>
      </c>
      <c r="F15" s="14">
        <v>8900</v>
      </c>
      <c r="G15" s="10">
        <f t="shared" si="2"/>
        <v>11.358415437235184</v>
      </c>
      <c r="H15" s="14">
        <v>78356</v>
      </c>
      <c r="I15" s="10">
        <f t="shared" si="3"/>
        <v>100</v>
      </c>
      <c r="J15" s="78"/>
      <c r="K15" s="14">
        <v>49652</v>
      </c>
      <c r="L15" s="10">
        <f t="shared" si="4"/>
        <v>76.133523467807478</v>
      </c>
      <c r="M15" s="14">
        <v>8135</v>
      </c>
      <c r="N15" s="10">
        <f t="shared" si="5"/>
        <v>12.473741509115721</v>
      </c>
      <c r="O15" s="14">
        <v>7430</v>
      </c>
      <c r="P15" s="10">
        <f t="shared" si="6"/>
        <v>11.392735023076806</v>
      </c>
      <c r="Q15" s="14">
        <f t="shared" si="7"/>
        <v>65217</v>
      </c>
      <c r="R15" s="10">
        <f t="shared" si="8"/>
        <v>100</v>
      </c>
      <c r="S15" s="78"/>
      <c r="T15" s="6">
        <f t="shared" si="9"/>
        <v>10751</v>
      </c>
      <c r="U15" s="6">
        <f t="shared" si="10"/>
        <v>918</v>
      </c>
      <c r="V15" s="6">
        <f t="shared" si="11"/>
        <v>1470</v>
      </c>
      <c r="W15" s="6">
        <f t="shared" si="12"/>
        <v>13139</v>
      </c>
      <c r="X15" s="79"/>
      <c r="Y15" s="5">
        <f t="shared" si="13"/>
        <v>21.652702811568517</v>
      </c>
      <c r="Z15" s="5">
        <f t="shared" si="14"/>
        <v>11.284572833435771</v>
      </c>
      <c r="AA15" s="5">
        <f t="shared" si="15"/>
        <v>19.784656796769852</v>
      </c>
      <c r="AB15" s="5">
        <f t="shared" si="16"/>
        <v>20.146587546191945</v>
      </c>
    </row>
    <row r="16" spans="1:28" x14ac:dyDescent="0.25">
      <c r="A16" s="3" t="s">
        <v>0</v>
      </c>
      <c r="B16" s="15">
        <v>3023901</v>
      </c>
      <c r="C16" s="17">
        <f t="shared" si="0"/>
        <v>85.992735309733277</v>
      </c>
      <c r="D16" s="15">
        <v>297704</v>
      </c>
      <c r="E16" s="17">
        <f t="shared" si="1"/>
        <v>8.466011708931223</v>
      </c>
      <c r="F16" s="15">
        <v>194856</v>
      </c>
      <c r="G16" s="17">
        <f t="shared" si="2"/>
        <v>5.5412529813354965</v>
      </c>
      <c r="H16" s="15">
        <v>3516461</v>
      </c>
      <c r="I16" s="17">
        <f t="shared" si="3"/>
        <v>100</v>
      </c>
      <c r="J16" s="84"/>
      <c r="K16" s="15">
        <v>3011509</v>
      </c>
      <c r="L16" s="17">
        <f t="shared" si="4"/>
        <v>86.565699044316389</v>
      </c>
      <c r="M16" s="15">
        <v>293804</v>
      </c>
      <c r="N16" s="17">
        <f t="shared" si="5"/>
        <v>8.4453835741537997</v>
      </c>
      <c r="O16" s="15">
        <v>173558</v>
      </c>
      <c r="P16" s="17">
        <f t="shared" si="6"/>
        <v>4.988917381529812</v>
      </c>
      <c r="Q16" s="15">
        <f t="shared" si="7"/>
        <v>3478871</v>
      </c>
      <c r="R16" s="17">
        <f t="shared" si="8"/>
        <v>100</v>
      </c>
      <c r="S16" s="84"/>
      <c r="T16" s="15">
        <f t="shared" si="9"/>
        <v>12392</v>
      </c>
      <c r="U16" s="15">
        <f t="shared" si="10"/>
        <v>3900</v>
      </c>
      <c r="V16" s="15">
        <f t="shared" si="11"/>
        <v>21298</v>
      </c>
      <c r="W16" s="15">
        <f t="shared" si="12"/>
        <v>37590</v>
      </c>
      <c r="X16" s="85"/>
      <c r="Y16" s="17">
        <f t="shared" si="13"/>
        <v>0.41148806130082954</v>
      </c>
      <c r="Z16" s="17">
        <f t="shared" si="14"/>
        <v>1.3274155559488638</v>
      </c>
      <c r="AA16" s="17">
        <f t="shared" si="15"/>
        <v>12.271402067320434</v>
      </c>
      <c r="AB16" s="17">
        <f t="shared" si="16"/>
        <v>1.080522962765794</v>
      </c>
    </row>
    <row r="17" spans="1:28" x14ac:dyDescent="0.25">
      <c r="A17" s="2" t="s">
        <v>118</v>
      </c>
      <c r="Q17" s="64"/>
      <c r="V17" s="64"/>
    </row>
    <row r="18" spans="1:28" ht="25.5" customHeight="1" x14ac:dyDescent="0.25">
      <c r="A18" s="137" t="s">
        <v>120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40"/>
      <c r="AA18" s="140"/>
      <c r="AB18" s="140"/>
    </row>
    <row r="25" spans="1:28" x14ac:dyDescent="0.25">
      <c r="P25" s="152"/>
      <c r="Q25" s="153"/>
    </row>
  </sheetData>
  <mergeCells count="24">
    <mergeCell ref="A2:A4"/>
    <mergeCell ref="P25:Q25"/>
    <mergeCell ref="A18:AB18"/>
    <mergeCell ref="T2:W2"/>
    <mergeCell ref="Y2:AB2"/>
    <mergeCell ref="AB3:AB4"/>
    <mergeCell ref="K3:L3"/>
    <mergeCell ref="M3:N3"/>
    <mergeCell ref="A1:AB1"/>
    <mergeCell ref="AA3:AA4"/>
    <mergeCell ref="H3:I3"/>
    <mergeCell ref="Q3:R3"/>
    <mergeCell ref="K2:R2"/>
    <mergeCell ref="B2:I2"/>
    <mergeCell ref="W3:W4"/>
    <mergeCell ref="O3:P3"/>
    <mergeCell ref="T3:T4"/>
    <mergeCell ref="U3:U4"/>
    <mergeCell ref="V3:V4"/>
    <mergeCell ref="Y3:Y4"/>
    <mergeCell ref="Z3:Z4"/>
    <mergeCell ref="B3:C3"/>
    <mergeCell ref="D3:E3"/>
    <mergeCell ref="F3:G3"/>
  </mergeCells>
  <pageMargins left="0.11811023622047245" right="0.11811023622047245" top="0.74803149606299213" bottom="0.74803149606299213" header="0.31496062992125984" footer="0.31496062992125984"/>
  <pageSetup scale="6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zoomScale="86" zoomScaleNormal="86" workbookViewId="0">
      <selection activeCell="AD7" sqref="AD7"/>
    </sheetView>
  </sheetViews>
  <sheetFormatPr defaultRowHeight="15" x14ac:dyDescent="0.25"/>
  <cols>
    <col min="1" max="1" width="25.5703125" customWidth="1"/>
    <col min="2" max="2" width="11" customWidth="1"/>
    <col min="3" max="3" width="7.140625" customWidth="1"/>
    <col min="4" max="4" width="7.140625" bestFit="1" customWidth="1"/>
    <col min="5" max="5" width="7.140625" customWidth="1"/>
    <col min="6" max="6" width="0.5703125" customWidth="1"/>
    <col min="7" max="7" width="8.42578125" bestFit="1" customWidth="1"/>
    <col min="8" max="9" width="7.140625" bestFit="1" customWidth="1"/>
    <col min="10" max="10" width="7" bestFit="1" customWidth="1"/>
    <col min="11" max="11" width="3.5703125" bestFit="1" customWidth="1"/>
    <col min="12" max="12" width="4.28515625" bestFit="1" customWidth="1"/>
    <col min="13" max="13" width="0.5703125" customWidth="1"/>
    <col min="16" max="16" width="7.28515625" customWidth="1"/>
    <col min="17" max="17" width="7" bestFit="1" customWidth="1"/>
    <col min="18" max="18" width="0.5703125" customWidth="1"/>
    <col min="22" max="22" width="6.5703125" customWidth="1"/>
    <col min="23" max="23" width="3.5703125" bestFit="1" customWidth="1"/>
    <col min="24" max="24" width="4.28515625" bestFit="1" customWidth="1"/>
    <col min="25" max="25" width="0.85546875" customWidth="1"/>
    <col min="26" max="26" width="9.85546875" customWidth="1"/>
    <col min="27" max="27" width="8.85546875" customWidth="1"/>
    <col min="28" max="28" width="5.28515625" customWidth="1"/>
  </cols>
  <sheetData>
    <row r="1" spans="1:28" ht="27" customHeight="1" x14ac:dyDescent="0.25">
      <c r="A1" s="155" t="s">
        <v>125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7"/>
      <c r="W1" s="157"/>
      <c r="X1" s="157"/>
      <c r="Y1" s="157"/>
      <c r="Z1" s="157"/>
      <c r="AA1" s="157"/>
      <c r="AB1" s="157"/>
    </row>
    <row r="2" spans="1:28" x14ac:dyDescent="0.25">
      <c r="A2" s="129" t="s">
        <v>16</v>
      </c>
      <c r="B2" s="154" t="s">
        <v>10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87"/>
      <c r="N2" s="154" t="s">
        <v>11</v>
      </c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87"/>
      <c r="Z2" s="158" t="s">
        <v>126</v>
      </c>
      <c r="AA2" s="158"/>
      <c r="AB2" s="158"/>
    </row>
    <row r="3" spans="1:28" x14ac:dyDescent="0.25">
      <c r="A3" s="130"/>
      <c r="B3" s="132" t="s">
        <v>23</v>
      </c>
      <c r="C3" s="132"/>
      <c r="D3" s="132"/>
      <c r="E3" s="132"/>
      <c r="F3" s="57"/>
      <c r="G3" s="132" t="s">
        <v>24</v>
      </c>
      <c r="H3" s="132"/>
      <c r="I3" s="141"/>
      <c r="J3" s="141"/>
      <c r="K3" s="162" t="s">
        <v>25</v>
      </c>
      <c r="L3" s="164" t="s">
        <v>26</v>
      </c>
      <c r="M3" s="86"/>
      <c r="N3" s="132" t="s">
        <v>23</v>
      </c>
      <c r="O3" s="132"/>
      <c r="P3" s="132"/>
      <c r="Q3" s="132"/>
      <c r="R3" s="57"/>
      <c r="S3" s="132" t="s">
        <v>24</v>
      </c>
      <c r="T3" s="132"/>
      <c r="U3" s="141"/>
      <c r="V3" s="141"/>
      <c r="W3" s="162" t="s">
        <v>25</v>
      </c>
      <c r="X3" s="164" t="s">
        <v>26</v>
      </c>
      <c r="Y3" s="86"/>
      <c r="Z3" s="160" t="s">
        <v>35</v>
      </c>
      <c r="AA3" s="160" t="s">
        <v>36</v>
      </c>
      <c r="AB3" s="160" t="s">
        <v>37</v>
      </c>
    </row>
    <row r="4" spans="1:28" ht="27" x14ac:dyDescent="0.25">
      <c r="A4" s="159"/>
      <c r="B4" s="4" t="s">
        <v>20</v>
      </c>
      <c r="C4" s="4" t="s">
        <v>27</v>
      </c>
      <c r="D4" s="4" t="s">
        <v>28</v>
      </c>
      <c r="E4" s="59" t="s">
        <v>29</v>
      </c>
      <c r="F4" s="86"/>
      <c r="G4" s="59" t="s">
        <v>20</v>
      </c>
      <c r="H4" s="4" t="s">
        <v>27</v>
      </c>
      <c r="I4" s="4" t="s">
        <v>28</v>
      </c>
      <c r="J4" s="4" t="s">
        <v>29</v>
      </c>
      <c r="K4" s="163"/>
      <c r="L4" s="165"/>
      <c r="M4" s="48"/>
      <c r="N4" s="4" t="s">
        <v>20</v>
      </c>
      <c r="O4" s="4" t="s">
        <v>27</v>
      </c>
      <c r="P4" s="4" t="s">
        <v>28</v>
      </c>
      <c r="Q4" s="4" t="s">
        <v>29</v>
      </c>
      <c r="R4" s="86"/>
      <c r="S4" s="4" t="s">
        <v>20</v>
      </c>
      <c r="T4" s="4" t="s">
        <v>27</v>
      </c>
      <c r="U4" s="4" t="s">
        <v>28</v>
      </c>
      <c r="V4" s="4" t="s">
        <v>29</v>
      </c>
      <c r="W4" s="163"/>
      <c r="X4" s="165"/>
      <c r="Y4" s="86"/>
      <c r="Z4" s="161"/>
      <c r="AA4" s="161"/>
      <c r="AB4" s="161"/>
    </row>
    <row r="5" spans="1:28" ht="32.25" customHeight="1" x14ac:dyDescent="0.25">
      <c r="A5" s="1" t="s">
        <v>30</v>
      </c>
      <c r="B5" s="9">
        <v>817761</v>
      </c>
      <c r="C5" s="10">
        <v>90.389857183211234</v>
      </c>
      <c r="D5" s="11">
        <v>8.2620716810901964</v>
      </c>
      <c r="E5" s="10">
        <v>1.3480711356985722</v>
      </c>
      <c r="F5" s="10"/>
      <c r="G5" s="9">
        <v>1015993</v>
      </c>
      <c r="H5" s="10">
        <v>87.357491636261273</v>
      </c>
      <c r="I5" s="11">
        <v>11.654903134175138</v>
      </c>
      <c r="J5" s="10">
        <v>0.98760522956358954</v>
      </c>
      <c r="K5" s="12">
        <v>1.2424082341906744</v>
      </c>
      <c r="L5" s="11">
        <v>55.405087050934853</v>
      </c>
      <c r="M5" s="11"/>
      <c r="N5" s="9">
        <v>826085</v>
      </c>
      <c r="O5" s="10">
        <v>90.918004805800862</v>
      </c>
      <c r="P5" s="11">
        <v>7.862750201250476</v>
      </c>
      <c r="Q5" s="10">
        <v>1.2192449929486675</v>
      </c>
      <c r="R5" s="10"/>
      <c r="S5" s="9">
        <v>978441</v>
      </c>
      <c r="T5" s="10">
        <v>85.982496645173285</v>
      </c>
      <c r="U5" s="11">
        <v>13.296969362485832</v>
      </c>
      <c r="V5" s="10">
        <v>0.72053399234087689</v>
      </c>
      <c r="W5" s="12">
        <v>1.1844313841795941</v>
      </c>
      <c r="X5" s="11">
        <v>54.221496392958592</v>
      </c>
      <c r="Y5" s="11"/>
      <c r="Z5" s="12">
        <f>(B5-N5)/N5*100</f>
        <v>-1.0076444917895859</v>
      </c>
      <c r="AA5" s="12">
        <f>(G5-S5)/S5*100</f>
        <v>3.8379421957992355</v>
      </c>
      <c r="AB5" s="12">
        <f>L5-X5</f>
        <v>1.1835906579762607</v>
      </c>
    </row>
    <row r="6" spans="1:28" x14ac:dyDescent="0.25">
      <c r="A6" s="2" t="s">
        <v>127</v>
      </c>
      <c r="B6" s="9">
        <v>37237</v>
      </c>
      <c r="C6" s="10">
        <v>83.929962134436181</v>
      </c>
      <c r="D6" s="11">
        <v>6.0155221956656018</v>
      </c>
      <c r="E6" s="10">
        <v>10.054515669898219</v>
      </c>
      <c r="F6" s="10"/>
      <c r="G6" s="9">
        <v>34843</v>
      </c>
      <c r="H6" s="10">
        <v>89.610538702178346</v>
      </c>
      <c r="I6" s="11">
        <v>5.2951812415693249</v>
      </c>
      <c r="J6" s="10">
        <v>5.094280056252332</v>
      </c>
      <c r="K6" s="13">
        <v>0.93570910653382389</v>
      </c>
      <c r="L6" s="11">
        <v>48.339345172031081</v>
      </c>
      <c r="M6" s="11"/>
      <c r="N6" s="9">
        <v>37770</v>
      </c>
      <c r="O6" s="10">
        <v>80.971670638072553</v>
      </c>
      <c r="P6" s="11">
        <v>4.6703733121525017</v>
      </c>
      <c r="Q6" s="10">
        <v>14.357956049774954</v>
      </c>
      <c r="R6" s="10"/>
      <c r="S6" s="9">
        <v>33337</v>
      </c>
      <c r="T6" s="10">
        <v>88.265290818010016</v>
      </c>
      <c r="U6" s="11">
        <v>5.2524222335543085</v>
      </c>
      <c r="V6" s="10">
        <v>6.4822869484356724</v>
      </c>
      <c r="W6" s="13">
        <v>0.88263171829494302</v>
      </c>
      <c r="X6" s="11">
        <v>46.882866665729111</v>
      </c>
      <c r="Y6" s="11"/>
      <c r="Z6" s="12">
        <f t="shared" ref="Z6:Z16" si="0">(B6-N6)/N6*100</f>
        <v>-1.411172888535875</v>
      </c>
      <c r="AA6" s="12">
        <f t="shared" ref="AA6:AA16" si="1">(G6-S6)/S6*100</f>
        <v>4.5175030746617866</v>
      </c>
      <c r="AB6" s="12">
        <f t="shared" ref="AB6:AB16" si="2">L6-X6</f>
        <v>1.4564785063019698</v>
      </c>
    </row>
    <row r="7" spans="1:28" x14ac:dyDescent="0.25">
      <c r="A7" s="2" t="s">
        <v>83</v>
      </c>
      <c r="B7" s="9">
        <v>23511</v>
      </c>
      <c r="C7" s="10">
        <v>86.942282335927871</v>
      </c>
      <c r="D7" s="11">
        <v>10.288800986772149</v>
      </c>
      <c r="E7" s="10">
        <v>2.7689166772999876</v>
      </c>
      <c r="F7" s="10"/>
      <c r="G7" s="9">
        <v>36793</v>
      </c>
      <c r="H7" s="10">
        <v>79.623841491588081</v>
      </c>
      <c r="I7" s="11">
        <v>19.351507080151116</v>
      </c>
      <c r="J7" s="10">
        <v>1.0246514282608106</v>
      </c>
      <c r="K7" s="13">
        <v>1.5649270554208667</v>
      </c>
      <c r="L7" s="11">
        <v>61.012536481825421</v>
      </c>
      <c r="M7" s="11"/>
      <c r="N7" s="9">
        <v>29920</v>
      </c>
      <c r="O7" s="10">
        <v>89.451871657754012</v>
      </c>
      <c r="P7" s="11">
        <v>7.8175133689839571</v>
      </c>
      <c r="Q7" s="10">
        <v>2.730614973262032</v>
      </c>
      <c r="R7" s="10"/>
      <c r="S7" s="9">
        <v>42888</v>
      </c>
      <c r="T7" s="10">
        <v>82.216470807685141</v>
      </c>
      <c r="U7" s="11">
        <v>16.45448610333893</v>
      </c>
      <c r="V7" s="10">
        <v>1.3290430889759373</v>
      </c>
      <c r="W7" s="13">
        <v>1.4334224598930481</v>
      </c>
      <c r="X7" s="11">
        <v>58.90561476760795</v>
      </c>
      <c r="Y7" s="11"/>
      <c r="Z7" s="12">
        <f t="shared" si="0"/>
        <v>-21.420454545454547</v>
      </c>
      <c r="AA7" s="12">
        <f t="shared" si="1"/>
        <v>-14.211434433874276</v>
      </c>
      <c r="AB7" s="12">
        <f t="shared" si="2"/>
        <v>2.1069217142174708</v>
      </c>
    </row>
    <row r="8" spans="1:28" x14ac:dyDescent="0.25">
      <c r="A8" s="2" t="s">
        <v>1</v>
      </c>
      <c r="B8" s="9">
        <v>185013</v>
      </c>
      <c r="C8" s="10">
        <v>86.496624561517294</v>
      </c>
      <c r="D8" s="11">
        <v>6.2406425494424722</v>
      </c>
      <c r="E8" s="10">
        <v>7.2627328890402296</v>
      </c>
      <c r="F8" s="10"/>
      <c r="G8" s="9">
        <v>217111</v>
      </c>
      <c r="H8" s="10">
        <v>84.94410693147745</v>
      </c>
      <c r="I8" s="11">
        <v>8.5504649695317134</v>
      </c>
      <c r="J8" s="10">
        <v>6.505428098990838</v>
      </c>
      <c r="K8" s="13">
        <v>1.1734905114775718</v>
      </c>
      <c r="L8" s="11">
        <v>53.991057484755942</v>
      </c>
      <c r="M8" s="11"/>
      <c r="N8" s="9">
        <v>197596</v>
      </c>
      <c r="O8" s="10">
        <v>86.348913945626421</v>
      </c>
      <c r="P8" s="11">
        <v>5.3634688961315007</v>
      </c>
      <c r="Q8" s="10">
        <v>8.2876171582420692</v>
      </c>
      <c r="R8" s="10"/>
      <c r="S8" s="9">
        <v>224227</v>
      </c>
      <c r="T8" s="10">
        <v>84.515691687441745</v>
      </c>
      <c r="U8" s="11">
        <v>8.6755832259272978</v>
      </c>
      <c r="V8" s="10">
        <v>6.8087250866309583</v>
      </c>
      <c r="W8" s="13">
        <v>1.134774995445252</v>
      </c>
      <c r="X8" s="11">
        <v>53.156655753716606</v>
      </c>
      <c r="Y8" s="11"/>
      <c r="Z8" s="12">
        <f t="shared" si="0"/>
        <v>-6.3680438875280885</v>
      </c>
      <c r="AA8" s="12">
        <f t="shared" si="1"/>
        <v>-3.1735696414793937</v>
      </c>
      <c r="AB8" s="12">
        <f t="shared" si="2"/>
        <v>0.83440173103933546</v>
      </c>
    </row>
    <row r="9" spans="1:28" x14ac:dyDescent="0.25">
      <c r="A9" s="2" t="s">
        <v>2</v>
      </c>
      <c r="B9" s="14">
        <v>7486</v>
      </c>
      <c r="C9" s="10">
        <v>82.767833288805775</v>
      </c>
      <c r="D9" s="10">
        <v>10.352658295484906</v>
      </c>
      <c r="E9" s="10">
        <v>6.8795084157093251</v>
      </c>
      <c r="F9" s="10"/>
      <c r="G9" s="14">
        <v>10156</v>
      </c>
      <c r="H9" s="10">
        <v>83.182355257975587</v>
      </c>
      <c r="I9" s="10">
        <v>11.579361953525009</v>
      </c>
      <c r="J9" s="10">
        <v>5.2382827884994088</v>
      </c>
      <c r="K9" s="13">
        <v>1.3566657761154155</v>
      </c>
      <c r="L9" s="10">
        <v>57.567169255186492</v>
      </c>
      <c r="M9" s="10"/>
      <c r="N9" s="14">
        <v>6111</v>
      </c>
      <c r="O9" s="10">
        <v>82.196039927998683</v>
      </c>
      <c r="P9" s="10">
        <v>9.2292587137947972</v>
      </c>
      <c r="Q9" s="10">
        <v>8.5747013582065126</v>
      </c>
      <c r="R9" s="10"/>
      <c r="S9" s="14">
        <v>8157</v>
      </c>
      <c r="T9" s="10">
        <v>80.581095991173228</v>
      </c>
      <c r="U9" s="10">
        <v>13.914429324506559</v>
      </c>
      <c r="V9" s="10">
        <v>5.5044746843202157</v>
      </c>
      <c r="W9" s="13">
        <v>1.3348060873834069</v>
      </c>
      <c r="X9" s="10">
        <v>57.169890664423882</v>
      </c>
      <c r="Y9" s="10"/>
      <c r="Z9" s="12">
        <f t="shared" si="0"/>
        <v>22.500409098347244</v>
      </c>
      <c r="AA9" s="12">
        <f t="shared" si="1"/>
        <v>24.506558783866616</v>
      </c>
      <c r="AB9" s="12">
        <f t="shared" si="2"/>
        <v>0.39727859076261041</v>
      </c>
    </row>
    <row r="10" spans="1:28" x14ac:dyDescent="0.25">
      <c r="A10" s="2" t="s">
        <v>31</v>
      </c>
      <c r="B10" s="9">
        <v>5811</v>
      </c>
      <c r="C10" s="10">
        <v>95.095508518327307</v>
      </c>
      <c r="D10" s="11">
        <v>2.6845637583892619</v>
      </c>
      <c r="E10" s="10">
        <v>2.219927723283428</v>
      </c>
      <c r="F10" s="10"/>
      <c r="G10" s="9">
        <v>4856</v>
      </c>
      <c r="H10" s="10">
        <v>87.5</v>
      </c>
      <c r="I10" s="11">
        <v>4.0568369028006588</v>
      </c>
      <c r="J10" s="10">
        <v>8.4431630971993403</v>
      </c>
      <c r="K10" s="13">
        <v>0.8356565135088625</v>
      </c>
      <c r="L10" s="11">
        <v>45.523577388206618</v>
      </c>
      <c r="M10" s="11"/>
      <c r="N10" s="9">
        <v>4983</v>
      </c>
      <c r="O10" s="10">
        <v>98.755769616696767</v>
      </c>
      <c r="P10" s="11">
        <v>0.88300220750551872</v>
      </c>
      <c r="Q10" s="10">
        <v>0.36122817579771221</v>
      </c>
      <c r="R10" s="10"/>
      <c r="S10" s="9">
        <v>4656</v>
      </c>
      <c r="T10" s="10">
        <v>97.701890034364254</v>
      </c>
      <c r="U10" s="11">
        <v>1.9759450171821304</v>
      </c>
      <c r="V10" s="10">
        <v>0.32216494845360821</v>
      </c>
      <c r="W10" s="13">
        <v>0.9343768813967489</v>
      </c>
      <c r="X10" s="11">
        <v>48.303765950824776</v>
      </c>
      <c r="Y10" s="11"/>
      <c r="Z10" s="12">
        <f t="shared" si="0"/>
        <v>16.616496086694763</v>
      </c>
      <c r="AA10" s="12">
        <f t="shared" si="1"/>
        <v>4.2955326460481098</v>
      </c>
      <c r="AB10" s="12">
        <f t="shared" si="2"/>
        <v>-2.7801885626181573</v>
      </c>
    </row>
    <row r="11" spans="1:28" x14ac:dyDescent="0.25">
      <c r="A11" s="2" t="s">
        <v>4</v>
      </c>
      <c r="B11" s="9">
        <v>238318</v>
      </c>
      <c r="C11" s="10">
        <v>87.19735815171326</v>
      </c>
      <c r="D11" s="11">
        <v>4.7969519717352442</v>
      </c>
      <c r="E11" s="10">
        <v>8.0056898765514983</v>
      </c>
      <c r="F11" s="10"/>
      <c r="G11" s="9">
        <v>461037</v>
      </c>
      <c r="H11" s="10">
        <v>89.13275940976537</v>
      </c>
      <c r="I11" s="11">
        <v>5.710387669536285</v>
      </c>
      <c r="J11" s="10">
        <v>5.1568529206983387</v>
      </c>
      <c r="K11" s="13">
        <v>1.9345454392870032</v>
      </c>
      <c r="L11" s="11">
        <v>65.923172065689101</v>
      </c>
      <c r="M11" s="11"/>
      <c r="N11" s="9">
        <v>243632</v>
      </c>
      <c r="O11" s="10">
        <v>89.118014053983046</v>
      </c>
      <c r="P11" s="11">
        <v>4.134924804623366</v>
      </c>
      <c r="Q11" s="10">
        <v>6.7470611413935773</v>
      </c>
      <c r="R11" s="10"/>
      <c r="S11" s="9">
        <v>454665</v>
      </c>
      <c r="T11" s="10">
        <v>90.890215873225344</v>
      </c>
      <c r="U11" s="11">
        <v>4.5191514631651879</v>
      </c>
      <c r="V11" s="10">
        <v>4.5906326636094708</v>
      </c>
      <c r="W11" s="13">
        <v>1.8661957378341105</v>
      </c>
      <c r="X11" s="11">
        <v>65.110547517746738</v>
      </c>
      <c r="Y11" s="11"/>
      <c r="Z11" s="12">
        <f t="shared" si="0"/>
        <v>-2.1811584685098837</v>
      </c>
      <c r="AA11" s="12">
        <f t="shared" si="1"/>
        <v>1.4014714130183763</v>
      </c>
      <c r="AB11" s="12">
        <f t="shared" si="2"/>
        <v>0.81262454794236305</v>
      </c>
    </row>
    <row r="12" spans="1:28" x14ac:dyDescent="0.25">
      <c r="A12" s="2" t="s">
        <v>32</v>
      </c>
      <c r="B12" s="9">
        <v>84007</v>
      </c>
      <c r="C12" s="10">
        <v>54.833525777613765</v>
      </c>
      <c r="D12" s="11">
        <v>4.924589617531872</v>
      </c>
      <c r="E12" s="10">
        <v>40.241884604854356</v>
      </c>
      <c r="F12" s="10"/>
      <c r="G12" s="9">
        <v>82684</v>
      </c>
      <c r="H12" s="10">
        <v>51.826229984035606</v>
      </c>
      <c r="I12" s="11">
        <v>4.7820618257462142</v>
      </c>
      <c r="J12" s="10">
        <v>43.391708190218182</v>
      </c>
      <c r="K12" s="13">
        <v>0.98425131239063413</v>
      </c>
      <c r="L12" s="11">
        <v>49.603157938940917</v>
      </c>
      <c r="M12" s="11"/>
      <c r="N12" s="9">
        <v>78729</v>
      </c>
      <c r="O12" s="10">
        <v>62.283275540144032</v>
      </c>
      <c r="P12" s="11">
        <v>3.7914872537438553</v>
      </c>
      <c r="Q12" s="10">
        <v>33.925237206112108</v>
      </c>
      <c r="R12" s="10"/>
      <c r="S12" s="9">
        <v>76194</v>
      </c>
      <c r="T12" s="10">
        <v>57.788014804315303</v>
      </c>
      <c r="U12" s="11">
        <v>3.9740661994382762</v>
      </c>
      <c r="V12" s="10">
        <v>38.237918996246421</v>
      </c>
      <c r="W12" s="13">
        <v>0.96780093739282858</v>
      </c>
      <c r="X12" s="11">
        <v>49.18185162951918</v>
      </c>
      <c r="Y12" s="11"/>
      <c r="Z12" s="12">
        <f t="shared" si="0"/>
        <v>6.7040099582110786</v>
      </c>
      <c r="AA12" s="12">
        <f t="shared" si="1"/>
        <v>8.5177310549387091</v>
      </c>
      <c r="AB12" s="12">
        <f t="shared" si="2"/>
        <v>0.42130630942173752</v>
      </c>
    </row>
    <row r="13" spans="1:28" x14ac:dyDescent="0.25">
      <c r="A13" s="2" t="s">
        <v>33</v>
      </c>
      <c r="B13" s="9">
        <v>30606</v>
      </c>
      <c r="C13" s="10">
        <v>78.239560870417563</v>
      </c>
      <c r="D13" s="11">
        <v>8.9394236424230549</v>
      </c>
      <c r="E13" s="10">
        <v>12.821015487159382</v>
      </c>
      <c r="F13" s="10"/>
      <c r="G13" s="9">
        <v>41703</v>
      </c>
      <c r="H13" s="10">
        <v>77.255832913699251</v>
      </c>
      <c r="I13" s="11">
        <v>9.1072584706136244</v>
      </c>
      <c r="J13" s="10">
        <v>13.636908615687121</v>
      </c>
      <c r="K13" s="13">
        <v>1.3625759654969614</v>
      </c>
      <c r="L13" s="11">
        <v>57.673318674023974</v>
      </c>
      <c r="M13" s="11"/>
      <c r="N13" s="9">
        <v>30261</v>
      </c>
      <c r="O13" s="10">
        <v>77.228115396054335</v>
      </c>
      <c r="P13" s="11">
        <v>8.4894749016886433</v>
      </c>
      <c r="Q13" s="10">
        <v>14.282409702257032</v>
      </c>
      <c r="R13" s="10"/>
      <c r="S13" s="9">
        <v>38618</v>
      </c>
      <c r="T13" s="10">
        <v>77.039204516028789</v>
      </c>
      <c r="U13" s="11">
        <v>8.7006059350561902</v>
      </c>
      <c r="V13" s="10">
        <v>14.260189548915015</v>
      </c>
      <c r="W13" s="13">
        <v>1.2761640395228182</v>
      </c>
      <c r="X13" s="11">
        <v>56.066435343137968</v>
      </c>
      <c r="Y13" s="11"/>
      <c r="Z13" s="12">
        <f t="shared" si="0"/>
        <v>1.1400812927530484</v>
      </c>
      <c r="AA13" s="12">
        <f t="shared" si="1"/>
        <v>7.9885027707286751</v>
      </c>
      <c r="AB13" s="12">
        <f t="shared" si="2"/>
        <v>1.6068833308860064</v>
      </c>
    </row>
    <row r="14" spans="1:28" x14ac:dyDescent="0.25">
      <c r="A14" s="2" t="s">
        <v>7</v>
      </c>
      <c r="B14" s="9">
        <v>50895</v>
      </c>
      <c r="C14" s="10">
        <v>90.226937813144716</v>
      </c>
      <c r="D14" s="11">
        <v>3.5386580214166421</v>
      </c>
      <c r="E14" s="10">
        <v>6.2344041654386482</v>
      </c>
      <c r="F14" s="10"/>
      <c r="G14" s="9">
        <v>52284</v>
      </c>
      <c r="H14" s="10">
        <v>87.887307780582972</v>
      </c>
      <c r="I14" s="11">
        <v>4.6878586183153548</v>
      </c>
      <c r="J14" s="10">
        <v>7.4248336011016756</v>
      </c>
      <c r="K14" s="13">
        <v>1.0272914824638963</v>
      </c>
      <c r="L14" s="11">
        <v>50.673102084726537</v>
      </c>
      <c r="M14" s="11"/>
      <c r="N14" s="9">
        <v>47890</v>
      </c>
      <c r="O14" s="10">
        <v>93.188557110043845</v>
      </c>
      <c r="P14" s="11">
        <v>3.1342660263102942</v>
      </c>
      <c r="Q14" s="10">
        <v>3.6771768636458551</v>
      </c>
      <c r="R14" s="10"/>
      <c r="S14" s="9">
        <v>49494</v>
      </c>
      <c r="T14" s="10">
        <v>91.122156220956072</v>
      </c>
      <c r="U14" s="11">
        <v>3.5398230088495577</v>
      </c>
      <c r="V14" s="10">
        <v>5.3380207701943672</v>
      </c>
      <c r="W14" s="13">
        <v>1.0334934224263939</v>
      </c>
      <c r="X14" s="11">
        <v>50.823543908650294</v>
      </c>
      <c r="Y14" s="11"/>
      <c r="Z14" s="12">
        <f t="shared" si="0"/>
        <v>6.2747964084359991</v>
      </c>
      <c r="AA14" s="12">
        <f t="shared" si="1"/>
        <v>5.6370469147775486</v>
      </c>
      <c r="AB14" s="12">
        <f t="shared" si="2"/>
        <v>-0.1504418239237566</v>
      </c>
    </row>
    <row r="15" spans="1:28" x14ac:dyDescent="0.25">
      <c r="A15" s="2" t="s">
        <v>34</v>
      </c>
      <c r="B15" s="14">
        <v>35739</v>
      </c>
      <c r="C15" s="10">
        <v>77.649066845742738</v>
      </c>
      <c r="D15" s="10">
        <v>11.48605165225664</v>
      </c>
      <c r="E15" s="10">
        <v>10.864881502000616</v>
      </c>
      <c r="F15" s="78"/>
      <c r="G15" s="14">
        <v>42617</v>
      </c>
      <c r="H15" s="10">
        <v>76.617312340145943</v>
      </c>
      <c r="I15" s="10">
        <v>11.610390219865312</v>
      </c>
      <c r="J15" s="10">
        <v>11.772297439988737</v>
      </c>
      <c r="K15" s="13">
        <v>1.1924508240297713</v>
      </c>
      <c r="L15" s="10">
        <v>54.38894277400582</v>
      </c>
      <c r="M15" s="78"/>
      <c r="N15" s="14">
        <v>29189</v>
      </c>
      <c r="O15" s="10">
        <v>76.220494021720512</v>
      </c>
      <c r="P15" s="10">
        <v>12.614341018876974</v>
      </c>
      <c r="Q15" s="10">
        <v>11.165164959402514</v>
      </c>
      <c r="R15" s="78"/>
      <c r="S15" s="14">
        <v>36028</v>
      </c>
      <c r="T15" s="10">
        <v>76.063062062840018</v>
      </c>
      <c r="U15" s="10">
        <v>12.359831242367047</v>
      </c>
      <c r="V15" s="10">
        <v>11.57710669479294</v>
      </c>
      <c r="W15" s="13">
        <v>1.2343005926890267</v>
      </c>
      <c r="X15" s="10">
        <v>55.243264792922083</v>
      </c>
      <c r="Y15" s="78"/>
      <c r="Z15" s="12">
        <f t="shared" si="0"/>
        <v>22.43996025900168</v>
      </c>
      <c r="AA15" s="12">
        <f t="shared" si="1"/>
        <v>18.288553347396469</v>
      </c>
      <c r="AB15" s="12">
        <f t="shared" si="2"/>
        <v>-0.85432201891626391</v>
      </c>
    </row>
    <row r="16" spans="1:28" x14ac:dyDescent="0.25">
      <c r="A16" s="3" t="s">
        <v>0</v>
      </c>
      <c r="B16" s="15">
        <v>1516384</v>
      </c>
      <c r="C16" s="16">
        <v>86.660634773250038</v>
      </c>
      <c r="D16" s="17">
        <v>7.1822836431932808</v>
      </c>
      <c r="E16" s="16">
        <v>6.1570815835566712</v>
      </c>
      <c r="F16" s="88"/>
      <c r="G16" s="15">
        <v>2000077</v>
      </c>
      <c r="H16" s="16">
        <v>85.486358775187156</v>
      </c>
      <c r="I16" s="17">
        <v>9.4392865874663823</v>
      </c>
      <c r="J16" s="16">
        <v>5.0743546373464623</v>
      </c>
      <c r="K16" s="18">
        <v>1.3189779106083948</v>
      </c>
      <c r="L16" s="17">
        <v>56.877553881587197</v>
      </c>
      <c r="M16" s="84"/>
      <c r="N16" s="15">
        <v>1532166</v>
      </c>
      <c r="O16" s="16">
        <v>87.808631701786879</v>
      </c>
      <c r="P16" s="17">
        <v>6.5967395177807102</v>
      </c>
      <c r="Q16" s="16">
        <v>5.5946287804324077</v>
      </c>
      <c r="R16" s="88"/>
      <c r="S16" s="15">
        <v>1946705</v>
      </c>
      <c r="T16" s="16">
        <v>85.587441343192722</v>
      </c>
      <c r="U16" s="17">
        <v>9.9003701125748389</v>
      </c>
      <c r="V16" s="16">
        <v>4.5121885442324334</v>
      </c>
      <c r="W16" s="18">
        <v>1.2705574983389529</v>
      </c>
      <c r="X16" s="17">
        <v>55.957953025564898</v>
      </c>
      <c r="Y16" s="84"/>
      <c r="Z16" s="17">
        <f t="shared" si="0"/>
        <v>-1.0300450473382128</v>
      </c>
      <c r="AA16" s="17">
        <f t="shared" si="1"/>
        <v>2.7416583406319908</v>
      </c>
      <c r="AB16" s="17">
        <f t="shared" si="2"/>
        <v>0.91960085602229924</v>
      </c>
    </row>
    <row r="17" spans="1:28" x14ac:dyDescent="0.25">
      <c r="A17" s="2" t="s">
        <v>118</v>
      </c>
      <c r="S17" s="64"/>
      <c r="X17" s="64"/>
    </row>
    <row r="18" spans="1:28" x14ac:dyDescent="0.25">
      <c r="A18" s="137" t="s">
        <v>120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40"/>
    </row>
    <row r="33" spans="26:26" x14ac:dyDescent="0.25">
      <c r="Z33" s="61"/>
    </row>
  </sheetData>
  <mergeCells count="17">
    <mergeCell ref="B2:L2"/>
    <mergeCell ref="N2:X2"/>
    <mergeCell ref="G3:J3"/>
    <mergeCell ref="S3:V3"/>
    <mergeCell ref="A18:AB18"/>
    <mergeCell ref="A1:AB1"/>
    <mergeCell ref="Z2:AB2"/>
    <mergeCell ref="A2:A4"/>
    <mergeCell ref="Z3:Z4"/>
    <mergeCell ref="AA3:AA4"/>
    <mergeCell ref="AB3:AB4"/>
    <mergeCell ref="N3:Q3"/>
    <mergeCell ref="W3:W4"/>
    <mergeCell ref="X3:X4"/>
    <mergeCell ref="B3:E3"/>
    <mergeCell ref="K3:K4"/>
    <mergeCell ref="L3:L4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workbookViewId="0">
      <selection activeCell="N8" sqref="N8"/>
    </sheetView>
  </sheetViews>
  <sheetFormatPr defaultRowHeight="15" x14ac:dyDescent="0.25"/>
  <cols>
    <col min="1" max="1" width="18" customWidth="1"/>
    <col min="2" max="3" width="7.42578125" bestFit="1" customWidth="1"/>
    <col min="4" max="4" width="10.140625" customWidth="1"/>
    <col min="5" max="5" width="7.42578125" bestFit="1" customWidth="1"/>
    <col min="7" max="7" width="10.85546875" customWidth="1"/>
    <col min="8" max="8" width="10.28515625" customWidth="1"/>
  </cols>
  <sheetData>
    <row r="1" spans="1:19" ht="35.25" customHeight="1" x14ac:dyDescent="0.25">
      <c r="A1" s="126" t="s">
        <v>128</v>
      </c>
      <c r="B1" s="127"/>
      <c r="C1" s="127"/>
      <c r="D1" s="127"/>
      <c r="E1" s="127"/>
      <c r="F1" s="127"/>
      <c r="G1" s="127"/>
      <c r="H1" s="127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19" ht="49.5" customHeight="1" x14ac:dyDescent="0.25">
      <c r="A2" s="123" t="s">
        <v>140</v>
      </c>
      <c r="B2" s="124" t="s">
        <v>38</v>
      </c>
      <c r="C2" s="124" t="s">
        <v>39</v>
      </c>
      <c r="D2" s="124" t="s">
        <v>40</v>
      </c>
      <c r="E2" s="124" t="s">
        <v>41</v>
      </c>
      <c r="F2" s="124" t="s">
        <v>42</v>
      </c>
      <c r="G2" s="124" t="s">
        <v>43</v>
      </c>
      <c r="H2" s="124" t="s">
        <v>44</v>
      </c>
    </row>
    <row r="3" spans="1:19" x14ac:dyDescent="0.25">
      <c r="A3" s="23" t="s">
        <v>45</v>
      </c>
      <c r="B3" s="92">
        <v>9239</v>
      </c>
      <c r="C3" s="91">
        <v>8.6999999999999993</v>
      </c>
      <c r="D3" s="92">
        <v>231853</v>
      </c>
      <c r="E3" s="91">
        <v>6.6</v>
      </c>
      <c r="F3" s="91">
        <v>64</v>
      </c>
      <c r="G3" s="91">
        <v>7.7</v>
      </c>
      <c r="H3" s="91">
        <v>4.7</v>
      </c>
    </row>
    <row r="4" spans="1:19" ht="18" x14ac:dyDescent="0.25">
      <c r="A4" s="23" t="s">
        <v>46</v>
      </c>
      <c r="B4" s="91">
        <v>754</v>
      </c>
      <c r="C4" s="91">
        <v>0.7</v>
      </c>
      <c r="D4" s="92">
        <v>14205</v>
      </c>
      <c r="E4" s="91">
        <v>0.4</v>
      </c>
      <c r="F4" s="91">
        <v>55.9</v>
      </c>
      <c r="G4" s="91">
        <v>7.5</v>
      </c>
      <c r="H4" s="91">
        <v>13.6</v>
      </c>
    </row>
    <row r="5" spans="1:19" x14ac:dyDescent="0.25">
      <c r="A5" s="23" t="s">
        <v>47</v>
      </c>
      <c r="B5" s="92">
        <v>14074</v>
      </c>
      <c r="C5" s="91">
        <v>13.2</v>
      </c>
      <c r="D5" s="92">
        <v>445449</v>
      </c>
      <c r="E5" s="91">
        <v>12.7</v>
      </c>
      <c r="F5" s="91">
        <v>65.400000000000006</v>
      </c>
      <c r="G5" s="91">
        <v>9.5</v>
      </c>
      <c r="H5" s="91">
        <v>6.4</v>
      </c>
    </row>
    <row r="6" spans="1:19" s="89" customFormat="1" x14ac:dyDescent="0.25">
      <c r="A6" s="23" t="s">
        <v>48</v>
      </c>
      <c r="B6" s="92">
        <v>3989</v>
      </c>
      <c r="C6" s="91">
        <v>3.8</v>
      </c>
      <c r="D6" s="92">
        <v>100752</v>
      </c>
      <c r="E6" s="91">
        <v>2.9</v>
      </c>
      <c r="F6" s="91">
        <v>63.3</v>
      </c>
      <c r="G6" s="91">
        <v>15.9</v>
      </c>
      <c r="H6" s="91">
        <v>5.8</v>
      </c>
    </row>
    <row r="7" spans="1:19" x14ac:dyDescent="0.25">
      <c r="A7" s="24" t="s">
        <v>84</v>
      </c>
      <c r="B7" s="92">
        <v>2261</v>
      </c>
      <c r="C7" s="91">
        <v>2.1</v>
      </c>
      <c r="D7" s="92">
        <v>53537</v>
      </c>
      <c r="E7" s="91">
        <v>1.5</v>
      </c>
      <c r="F7" s="91">
        <v>63.9</v>
      </c>
      <c r="G7" s="91">
        <v>18.399999999999999</v>
      </c>
      <c r="H7" s="91">
        <v>4.9000000000000004</v>
      </c>
    </row>
    <row r="8" spans="1:19" s="90" customFormat="1" x14ac:dyDescent="0.25">
      <c r="A8" s="24" t="s">
        <v>49</v>
      </c>
      <c r="B8" s="93">
        <v>1728</v>
      </c>
      <c r="C8" s="94">
        <v>1.6</v>
      </c>
      <c r="D8" s="93">
        <v>47215</v>
      </c>
      <c r="E8" s="94">
        <v>1.3</v>
      </c>
      <c r="F8" s="94">
        <v>62.6</v>
      </c>
      <c r="G8" s="94">
        <v>13</v>
      </c>
      <c r="H8" s="94">
        <v>6.7</v>
      </c>
    </row>
    <row r="9" spans="1:19" x14ac:dyDescent="0.25">
      <c r="A9" s="23" t="s">
        <v>50</v>
      </c>
      <c r="B9" s="92">
        <v>7511</v>
      </c>
      <c r="C9" s="91">
        <v>7.1</v>
      </c>
      <c r="D9" s="92">
        <v>249956</v>
      </c>
      <c r="E9" s="91">
        <v>7.1</v>
      </c>
      <c r="F9" s="91">
        <v>62.8</v>
      </c>
      <c r="G9" s="91">
        <v>8.4</v>
      </c>
      <c r="H9" s="91">
        <v>4.8</v>
      </c>
    </row>
    <row r="10" spans="1:19" x14ac:dyDescent="0.25">
      <c r="A10" s="23" t="s">
        <v>51</v>
      </c>
      <c r="B10" s="92">
        <v>2866</v>
      </c>
      <c r="C10" s="91">
        <v>2.7</v>
      </c>
      <c r="D10" s="92">
        <v>91691</v>
      </c>
      <c r="E10" s="91">
        <v>2.6</v>
      </c>
      <c r="F10" s="91">
        <v>56.1</v>
      </c>
      <c r="G10" s="91">
        <v>8.9</v>
      </c>
      <c r="H10" s="91">
        <v>6.3</v>
      </c>
    </row>
    <row r="11" spans="1:19" x14ac:dyDescent="0.25">
      <c r="A11" s="23" t="s">
        <v>52</v>
      </c>
      <c r="B11" s="92">
        <v>2870</v>
      </c>
      <c r="C11" s="91">
        <v>2.7</v>
      </c>
      <c r="D11" s="92">
        <v>101738</v>
      </c>
      <c r="E11" s="91">
        <v>2.9</v>
      </c>
      <c r="F11" s="91">
        <v>56.1</v>
      </c>
      <c r="G11" s="91">
        <v>6.2</v>
      </c>
      <c r="H11" s="91">
        <v>4.5999999999999996</v>
      </c>
    </row>
    <row r="12" spans="1:19" x14ac:dyDescent="0.25">
      <c r="A12" s="23" t="s">
        <v>53</v>
      </c>
      <c r="B12" s="92">
        <v>7085</v>
      </c>
      <c r="C12" s="91">
        <v>6.7</v>
      </c>
      <c r="D12" s="92">
        <v>253582</v>
      </c>
      <c r="E12" s="91">
        <v>7.2</v>
      </c>
      <c r="F12" s="91">
        <v>64.099999999999994</v>
      </c>
      <c r="G12" s="91">
        <v>9.6</v>
      </c>
      <c r="H12" s="91">
        <v>7.4</v>
      </c>
    </row>
    <row r="13" spans="1:19" x14ac:dyDescent="0.25">
      <c r="A13" s="23" t="s">
        <v>54</v>
      </c>
      <c r="B13" s="92">
        <v>6733</v>
      </c>
      <c r="C13" s="91">
        <v>6.3</v>
      </c>
      <c r="D13" s="92">
        <v>231265</v>
      </c>
      <c r="E13" s="91">
        <v>6.6</v>
      </c>
      <c r="F13" s="91">
        <v>59.7</v>
      </c>
      <c r="G13" s="91">
        <v>8.8000000000000007</v>
      </c>
      <c r="H13" s="91">
        <v>7</v>
      </c>
    </row>
    <row r="14" spans="1:19" x14ac:dyDescent="0.25">
      <c r="A14" s="23" t="s">
        <v>55</v>
      </c>
      <c r="B14" s="92">
        <v>1896</v>
      </c>
      <c r="C14" s="91">
        <v>1.8</v>
      </c>
      <c r="D14" s="92">
        <v>52531</v>
      </c>
      <c r="E14" s="91">
        <v>1.5</v>
      </c>
      <c r="F14" s="91">
        <v>59.6</v>
      </c>
      <c r="G14" s="91">
        <v>8.6999999999999993</v>
      </c>
      <c r="H14" s="91">
        <v>2.8</v>
      </c>
    </row>
    <row r="15" spans="1:19" x14ac:dyDescent="0.25">
      <c r="A15" s="23" t="s">
        <v>56</v>
      </c>
      <c r="B15" s="92">
        <v>3771</v>
      </c>
      <c r="C15" s="91">
        <v>3.5</v>
      </c>
      <c r="D15" s="92">
        <v>89385</v>
      </c>
      <c r="E15" s="91">
        <v>2.5</v>
      </c>
      <c r="F15" s="91">
        <v>60.7</v>
      </c>
      <c r="G15" s="91">
        <v>9.4</v>
      </c>
      <c r="H15" s="91">
        <v>5.3</v>
      </c>
    </row>
    <row r="16" spans="1:19" x14ac:dyDescent="0.25">
      <c r="A16" s="23" t="s">
        <v>57</v>
      </c>
      <c r="B16" s="92">
        <v>7204</v>
      </c>
      <c r="C16" s="91">
        <v>6.8</v>
      </c>
      <c r="D16" s="92">
        <v>418417</v>
      </c>
      <c r="E16" s="91">
        <v>11.9</v>
      </c>
      <c r="F16" s="91">
        <v>50.6</v>
      </c>
      <c r="G16" s="91">
        <v>7.6</v>
      </c>
      <c r="H16" s="91">
        <v>3.8</v>
      </c>
    </row>
    <row r="17" spans="1:8" x14ac:dyDescent="0.25">
      <c r="A17" s="23" t="s">
        <v>58</v>
      </c>
      <c r="B17" s="92">
        <v>2882</v>
      </c>
      <c r="C17" s="91">
        <v>2.7</v>
      </c>
      <c r="D17" s="92">
        <v>78262</v>
      </c>
      <c r="E17" s="91">
        <v>2.2000000000000002</v>
      </c>
      <c r="F17" s="91">
        <v>56.6</v>
      </c>
      <c r="G17" s="91">
        <v>6.7</v>
      </c>
      <c r="H17" s="91">
        <v>7.4</v>
      </c>
    </row>
    <row r="18" spans="1:8" x14ac:dyDescent="0.25">
      <c r="A18" s="23" t="s">
        <v>59</v>
      </c>
      <c r="B18" s="92">
        <v>1054</v>
      </c>
      <c r="C18" s="91">
        <v>1</v>
      </c>
      <c r="D18" s="92">
        <v>20140</v>
      </c>
      <c r="E18" s="91">
        <v>0.6</v>
      </c>
      <c r="F18" s="91">
        <v>52.1</v>
      </c>
      <c r="G18" s="91">
        <v>7.2</v>
      </c>
      <c r="H18" s="91">
        <v>5.8</v>
      </c>
    </row>
    <row r="19" spans="1:8" x14ac:dyDescent="0.25">
      <c r="A19" s="23" t="s">
        <v>60</v>
      </c>
      <c r="B19" s="92">
        <v>8344</v>
      </c>
      <c r="C19" s="91">
        <v>7.9</v>
      </c>
      <c r="D19" s="92">
        <v>307555</v>
      </c>
      <c r="E19" s="91">
        <v>8.6999999999999993</v>
      </c>
      <c r="F19" s="91">
        <v>50.7</v>
      </c>
      <c r="G19" s="91">
        <v>5.4</v>
      </c>
      <c r="H19" s="91">
        <v>6.4</v>
      </c>
    </row>
    <row r="20" spans="1:8" x14ac:dyDescent="0.25">
      <c r="A20" s="23" t="s">
        <v>61</v>
      </c>
      <c r="B20" s="92">
        <v>5108</v>
      </c>
      <c r="C20" s="91">
        <v>4.8</v>
      </c>
      <c r="D20" s="92">
        <v>220162</v>
      </c>
      <c r="E20" s="91">
        <v>6.3</v>
      </c>
      <c r="F20" s="91">
        <v>49.3</v>
      </c>
      <c r="G20" s="91">
        <v>7.5</v>
      </c>
      <c r="H20" s="91">
        <v>3.6</v>
      </c>
    </row>
    <row r="21" spans="1:8" x14ac:dyDescent="0.25">
      <c r="A21" s="23" t="s">
        <v>62</v>
      </c>
      <c r="B21" s="92">
        <v>1532</v>
      </c>
      <c r="C21" s="91">
        <v>1.4</v>
      </c>
      <c r="D21" s="92">
        <v>36820</v>
      </c>
      <c r="E21" s="91">
        <v>1</v>
      </c>
      <c r="F21" s="91">
        <v>53</v>
      </c>
      <c r="G21" s="91">
        <v>5.4</v>
      </c>
      <c r="H21" s="91">
        <v>5.5</v>
      </c>
    </row>
    <row r="22" spans="1:8" x14ac:dyDescent="0.25">
      <c r="A22" s="23" t="s">
        <v>63</v>
      </c>
      <c r="B22" s="92">
        <v>4946</v>
      </c>
      <c r="C22" s="91">
        <v>4.7</v>
      </c>
      <c r="D22" s="92">
        <v>127679</v>
      </c>
      <c r="E22" s="91">
        <v>3.6</v>
      </c>
      <c r="F22" s="91">
        <v>47</v>
      </c>
      <c r="G22" s="91">
        <v>8.1999999999999993</v>
      </c>
      <c r="H22" s="91">
        <v>4.4000000000000004</v>
      </c>
    </row>
    <row r="23" spans="1:8" x14ac:dyDescent="0.25">
      <c r="A23" s="23" t="s">
        <v>64</v>
      </c>
      <c r="B23" s="92">
        <v>9769</v>
      </c>
      <c r="C23" s="91">
        <v>9.1999999999999993</v>
      </c>
      <c r="D23" s="92">
        <v>320091</v>
      </c>
      <c r="E23" s="91">
        <v>9.1</v>
      </c>
      <c r="F23" s="91">
        <v>50.6</v>
      </c>
      <c r="G23" s="91">
        <v>10.4</v>
      </c>
      <c r="H23" s="91">
        <v>6</v>
      </c>
    </row>
    <row r="24" spans="1:8" x14ac:dyDescent="0.25">
      <c r="A24" s="23" t="s">
        <v>65</v>
      </c>
      <c r="B24" s="92">
        <v>4255</v>
      </c>
      <c r="C24" s="91">
        <v>4</v>
      </c>
      <c r="D24" s="92">
        <v>118601</v>
      </c>
      <c r="E24" s="91">
        <v>3.4</v>
      </c>
      <c r="F24" s="91">
        <v>51.4</v>
      </c>
      <c r="G24" s="91">
        <v>7.9</v>
      </c>
      <c r="H24" s="91">
        <v>5.0999999999999996</v>
      </c>
    </row>
    <row r="25" spans="1:8" ht="4.5" customHeight="1" x14ac:dyDescent="0.25">
      <c r="A25" s="25"/>
      <c r="B25" s="91"/>
      <c r="C25" s="95"/>
      <c r="D25" s="91"/>
      <c r="E25" s="95"/>
      <c r="F25" s="91"/>
      <c r="G25" s="95"/>
      <c r="H25" s="91"/>
    </row>
    <row r="26" spans="1:8" x14ac:dyDescent="0.25">
      <c r="A26" s="23" t="s">
        <v>66</v>
      </c>
      <c r="B26" s="92">
        <v>26937</v>
      </c>
      <c r="C26" s="91">
        <v>25.3</v>
      </c>
      <c r="D26" s="92">
        <v>793245</v>
      </c>
      <c r="E26" s="91">
        <v>22.6</v>
      </c>
      <c r="F26" s="91">
        <v>63.7</v>
      </c>
      <c r="G26" s="91">
        <v>8.5</v>
      </c>
      <c r="H26" s="91">
        <v>5.8</v>
      </c>
    </row>
    <row r="27" spans="1:8" x14ac:dyDescent="0.25">
      <c r="A27" s="23" t="s">
        <v>67</v>
      </c>
      <c r="B27" s="92">
        <v>21451</v>
      </c>
      <c r="C27" s="91">
        <v>20.2</v>
      </c>
      <c r="D27" s="92">
        <v>695981</v>
      </c>
      <c r="E27" s="91">
        <v>19.8</v>
      </c>
      <c r="F27" s="91">
        <v>62.5</v>
      </c>
      <c r="G27" s="91">
        <v>10</v>
      </c>
      <c r="H27" s="91">
        <v>6.1</v>
      </c>
    </row>
    <row r="28" spans="1:8" x14ac:dyDescent="0.25">
      <c r="A28" s="23" t="s">
        <v>68</v>
      </c>
      <c r="B28" s="92">
        <v>19604</v>
      </c>
      <c r="C28" s="91">
        <v>18.399999999999999</v>
      </c>
      <c r="D28" s="92">
        <v>791598</v>
      </c>
      <c r="E28" s="91">
        <v>22.5</v>
      </c>
      <c r="F28" s="91">
        <v>55</v>
      </c>
      <c r="G28" s="91">
        <v>8.1999999999999993</v>
      </c>
      <c r="H28" s="91">
        <v>4.8</v>
      </c>
    </row>
    <row r="29" spans="1:8" x14ac:dyDescent="0.25">
      <c r="A29" s="23" t="s">
        <v>69</v>
      </c>
      <c r="B29" s="92">
        <v>23866</v>
      </c>
      <c r="C29" s="91">
        <v>22.5</v>
      </c>
      <c r="D29" s="92">
        <v>790618</v>
      </c>
      <c r="E29" s="91">
        <v>22.5</v>
      </c>
      <c r="F29" s="91">
        <v>50.4</v>
      </c>
      <c r="G29" s="91">
        <v>6.6</v>
      </c>
      <c r="H29" s="91">
        <v>5.3</v>
      </c>
    </row>
    <row r="30" spans="1:8" x14ac:dyDescent="0.25">
      <c r="A30" s="23" t="s">
        <v>70</v>
      </c>
      <c r="B30" s="92">
        <v>14024</v>
      </c>
      <c r="C30" s="91">
        <v>13.2</v>
      </c>
      <c r="D30" s="92">
        <v>438692</v>
      </c>
      <c r="E30" s="91">
        <v>12.5</v>
      </c>
      <c r="F30" s="91">
        <v>50.8</v>
      </c>
      <c r="G30" s="91">
        <v>9.6999999999999993</v>
      </c>
      <c r="H30" s="91">
        <v>5.8</v>
      </c>
    </row>
    <row r="31" spans="1:8" ht="6" customHeight="1" x14ac:dyDescent="0.25">
      <c r="A31" s="25"/>
      <c r="B31" s="91"/>
      <c r="C31" s="95"/>
      <c r="D31" s="91"/>
      <c r="E31" s="95"/>
      <c r="F31" s="91"/>
      <c r="G31" s="95"/>
      <c r="H31" s="91"/>
    </row>
    <row r="32" spans="1:8" x14ac:dyDescent="0.25">
      <c r="A32" s="23" t="s">
        <v>71</v>
      </c>
      <c r="B32" s="91">
        <v>400</v>
      </c>
      <c r="C32" s="91">
        <v>0.4</v>
      </c>
      <c r="D32" s="92">
        <v>6327</v>
      </c>
      <c r="E32" s="91">
        <v>0.2</v>
      </c>
      <c r="F32" s="91">
        <v>51.6</v>
      </c>
      <c r="G32" s="91">
        <v>1.6</v>
      </c>
      <c r="H32" s="91">
        <v>14.9</v>
      </c>
    </row>
    <row r="33" spans="1:10" x14ac:dyDescent="0.25">
      <c r="A33" s="26" t="s">
        <v>0</v>
      </c>
      <c r="B33" s="96">
        <v>106282</v>
      </c>
      <c r="C33" s="97">
        <v>100</v>
      </c>
      <c r="D33" s="96">
        <v>3516461</v>
      </c>
      <c r="E33" s="97">
        <v>100</v>
      </c>
      <c r="F33" s="98">
        <v>56.9</v>
      </c>
      <c r="G33" s="98">
        <v>8.5</v>
      </c>
      <c r="H33" s="98">
        <v>5.5</v>
      </c>
    </row>
    <row r="34" spans="1:10" x14ac:dyDescent="0.25">
      <c r="A34" s="166" t="s">
        <v>118</v>
      </c>
      <c r="B34" s="140"/>
      <c r="C34" s="140"/>
      <c r="D34" s="140"/>
      <c r="E34" s="140"/>
      <c r="F34" s="140"/>
      <c r="G34" s="140"/>
      <c r="H34" s="140"/>
      <c r="I34" s="140"/>
      <c r="J34" s="140"/>
    </row>
  </sheetData>
  <mergeCells count="2">
    <mergeCell ref="A34:J34"/>
    <mergeCell ref="A1:H1"/>
  </mergeCells>
  <pageMargins left="0.7" right="0.7" top="0.75" bottom="0.75" header="0.3" footer="0.3"/>
  <pageSetup scale="8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28" sqref="A28:J28"/>
    </sheetView>
  </sheetViews>
  <sheetFormatPr defaultRowHeight="15" x14ac:dyDescent="0.25"/>
  <cols>
    <col min="1" max="1" width="18.140625" bestFit="1" customWidth="1"/>
    <col min="2" max="2" width="7.42578125" customWidth="1"/>
    <col min="3" max="3" width="6.85546875" customWidth="1"/>
    <col min="4" max="4" width="1" customWidth="1"/>
    <col min="5" max="5" width="5.42578125" bestFit="1" customWidth="1"/>
    <col min="6" max="6" width="4.5703125" bestFit="1" customWidth="1"/>
    <col min="7" max="7" width="7.42578125" customWidth="1"/>
    <col min="8" max="8" width="0.7109375" customWidth="1"/>
    <col min="9" max="9" width="6" bestFit="1" customWidth="1"/>
    <col min="10" max="10" width="3.5703125" customWidth="1"/>
    <col min="11" max="11" width="6.5703125" customWidth="1"/>
  </cols>
  <sheetData>
    <row r="1" spans="1:11" ht="42.75" customHeight="1" x14ac:dyDescent="0.25">
      <c r="A1" s="126" t="s">
        <v>130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x14ac:dyDescent="0.25">
      <c r="A2" s="167" t="s">
        <v>72</v>
      </c>
      <c r="B2" s="167" t="s">
        <v>73</v>
      </c>
      <c r="C2" s="167"/>
      <c r="D2" s="167"/>
      <c r="E2" s="170" t="s">
        <v>129</v>
      </c>
      <c r="F2" s="171"/>
      <c r="G2" s="171"/>
      <c r="H2" s="171"/>
      <c r="I2" s="173" t="s">
        <v>79</v>
      </c>
      <c r="J2" s="174"/>
      <c r="K2" s="174"/>
    </row>
    <row r="3" spans="1:11" ht="18" customHeight="1" x14ac:dyDescent="0.25">
      <c r="A3" s="168"/>
      <c r="B3" s="169"/>
      <c r="C3" s="169"/>
      <c r="D3" s="144"/>
      <c r="E3" s="172"/>
      <c r="F3" s="172"/>
      <c r="G3" s="172"/>
      <c r="H3" s="176"/>
      <c r="I3" s="175"/>
      <c r="J3" s="175"/>
      <c r="K3" s="175"/>
    </row>
    <row r="4" spans="1:11" ht="27" customHeight="1" x14ac:dyDescent="0.25">
      <c r="A4" s="169"/>
      <c r="B4" s="99" t="s">
        <v>14</v>
      </c>
      <c r="C4" s="99" t="s">
        <v>15</v>
      </c>
      <c r="D4" s="104"/>
      <c r="E4" s="99" t="s">
        <v>14</v>
      </c>
      <c r="F4" s="99" t="s">
        <v>15</v>
      </c>
      <c r="G4" s="100" t="s">
        <v>74</v>
      </c>
      <c r="H4" s="103"/>
      <c r="I4" s="99" t="s">
        <v>75</v>
      </c>
      <c r="J4" s="99" t="s">
        <v>15</v>
      </c>
      <c r="K4" s="100" t="s">
        <v>74</v>
      </c>
    </row>
    <row r="5" spans="1:11" x14ac:dyDescent="0.25">
      <c r="A5" s="23" t="s">
        <v>45</v>
      </c>
      <c r="B5" s="28">
        <v>24690</v>
      </c>
      <c r="C5" s="27">
        <v>5.2</v>
      </c>
      <c r="D5" s="27"/>
      <c r="E5" s="28">
        <v>2041</v>
      </c>
      <c r="F5" s="27">
        <v>5.6</v>
      </c>
      <c r="G5" s="27">
        <v>8.3000000000000007</v>
      </c>
      <c r="H5" s="27"/>
      <c r="I5" s="28">
        <v>1680</v>
      </c>
      <c r="J5" s="27">
        <v>5.0999999999999996</v>
      </c>
      <c r="K5" s="27">
        <v>6.8</v>
      </c>
    </row>
    <row r="6" spans="1:11" x14ac:dyDescent="0.25">
      <c r="A6" s="23" t="s">
        <v>46</v>
      </c>
      <c r="B6" s="28">
        <v>1472</v>
      </c>
      <c r="C6" s="27">
        <v>0.3</v>
      </c>
      <c r="D6" s="27"/>
      <c r="E6" s="27">
        <v>133</v>
      </c>
      <c r="F6" s="27">
        <v>0.4</v>
      </c>
      <c r="G6" s="27">
        <v>9</v>
      </c>
      <c r="H6" s="27"/>
      <c r="I6" s="27">
        <v>289</v>
      </c>
      <c r="J6" s="27">
        <v>0.9</v>
      </c>
      <c r="K6" s="27">
        <v>19.600000000000001</v>
      </c>
    </row>
    <row r="7" spans="1:11" x14ac:dyDescent="0.25">
      <c r="A7" s="23" t="s">
        <v>47</v>
      </c>
      <c r="B7" s="28">
        <v>36545</v>
      </c>
      <c r="C7" s="27">
        <v>7.7</v>
      </c>
      <c r="D7" s="27"/>
      <c r="E7" s="28">
        <v>2749</v>
      </c>
      <c r="F7" s="27">
        <v>7.6</v>
      </c>
      <c r="G7" s="27">
        <v>7.5</v>
      </c>
      <c r="H7" s="27"/>
      <c r="I7" s="28">
        <v>1119</v>
      </c>
      <c r="J7" s="27">
        <v>3.4</v>
      </c>
      <c r="K7" s="27">
        <v>3.1</v>
      </c>
    </row>
    <row r="8" spans="1:11" x14ac:dyDescent="0.25">
      <c r="A8" s="23" t="s">
        <v>48</v>
      </c>
      <c r="B8" s="28">
        <v>8292</v>
      </c>
      <c r="C8" s="27">
        <v>1.7</v>
      </c>
      <c r="D8" s="27"/>
      <c r="E8" s="27">
        <v>604</v>
      </c>
      <c r="F8" s="27">
        <v>1.7</v>
      </c>
      <c r="G8" s="27">
        <v>7.3</v>
      </c>
      <c r="H8" s="27"/>
      <c r="I8" s="28">
        <v>1049</v>
      </c>
      <c r="J8" s="27">
        <v>3.2</v>
      </c>
      <c r="K8" s="27">
        <v>12.7</v>
      </c>
    </row>
    <row r="9" spans="1:11" x14ac:dyDescent="0.25">
      <c r="A9" s="24" t="s">
        <v>84</v>
      </c>
      <c r="B9" s="29">
        <v>5505</v>
      </c>
      <c r="C9" s="30">
        <v>1.2</v>
      </c>
      <c r="D9" s="30"/>
      <c r="E9" s="30">
        <v>409</v>
      </c>
      <c r="F9" s="30">
        <v>1.1000000000000001</v>
      </c>
      <c r="G9" s="30">
        <v>7.4</v>
      </c>
      <c r="H9" s="30"/>
      <c r="I9" s="30">
        <v>952</v>
      </c>
      <c r="J9" s="30">
        <v>2.9</v>
      </c>
      <c r="K9" s="30">
        <v>17.3</v>
      </c>
    </row>
    <row r="10" spans="1:11" x14ac:dyDescent="0.25">
      <c r="A10" s="24" t="s">
        <v>49</v>
      </c>
      <c r="B10" s="29">
        <v>2787</v>
      </c>
      <c r="C10" s="30">
        <v>0.6</v>
      </c>
      <c r="D10" s="30"/>
      <c r="E10" s="30">
        <v>195</v>
      </c>
      <c r="F10" s="30">
        <v>0.5</v>
      </c>
      <c r="G10" s="30">
        <v>7</v>
      </c>
      <c r="H10" s="30"/>
      <c r="I10" s="30">
        <v>97</v>
      </c>
      <c r="J10" s="30">
        <v>0.3</v>
      </c>
      <c r="K10" s="30">
        <v>3.5</v>
      </c>
    </row>
    <row r="11" spans="1:11" x14ac:dyDescent="0.25">
      <c r="A11" s="23" t="s">
        <v>50</v>
      </c>
      <c r="B11" s="28">
        <v>26081</v>
      </c>
      <c r="C11" s="27">
        <v>5.5</v>
      </c>
      <c r="D11" s="27"/>
      <c r="E11" s="28">
        <v>2008</v>
      </c>
      <c r="F11" s="27">
        <v>5.6</v>
      </c>
      <c r="G11" s="27">
        <v>7.7</v>
      </c>
      <c r="H11" s="27"/>
      <c r="I11" s="28">
        <v>2263</v>
      </c>
      <c r="J11" s="27">
        <v>6.9</v>
      </c>
      <c r="K11" s="27">
        <v>8.6999999999999993</v>
      </c>
    </row>
    <row r="12" spans="1:11" x14ac:dyDescent="0.25">
      <c r="A12" s="23" t="s">
        <v>51</v>
      </c>
      <c r="B12" s="28">
        <v>17299</v>
      </c>
      <c r="C12" s="27">
        <v>3.6</v>
      </c>
      <c r="D12" s="27"/>
      <c r="E12" s="28">
        <v>1455</v>
      </c>
      <c r="F12" s="27">
        <v>4</v>
      </c>
      <c r="G12" s="27">
        <v>8.4</v>
      </c>
      <c r="H12" s="27"/>
      <c r="I12" s="28">
        <v>2011</v>
      </c>
      <c r="J12" s="27">
        <v>6.1</v>
      </c>
      <c r="K12" s="27">
        <v>11.6</v>
      </c>
    </row>
    <row r="13" spans="1:11" x14ac:dyDescent="0.25">
      <c r="A13" s="23" t="s">
        <v>52</v>
      </c>
      <c r="B13" s="28">
        <v>17326</v>
      </c>
      <c r="C13" s="27">
        <v>3.6</v>
      </c>
      <c r="D13" s="27"/>
      <c r="E13" s="28">
        <v>1655</v>
      </c>
      <c r="F13" s="27">
        <v>4.5999999999999996</v>
      </c>
      <c r="G13" s="27">
        <v>9.6</v>
      </c>
      <c r="H13" s="27"/>
      <c r="I13" s="27">
        <v>799</v>
      </c>
      <c r="J13" s="27">
        <v>2.4</v>
      </c>
      <c r="K13" s="27">
        <v>4.5999999999999996</v>
      </c>
    </row>
    <row r="14" spans="1:11" x14ac:dyDescent="0.25">
      <c r="A14" s="23" t="s">
        <v>53</v>
      </c>
      <c r="B14" s="28">
        <v>25295</v>
      </c>
      <c r="C14" s="27">
        <v>5.3</v>
      </c>
      <c r="D14" s="27"/>
      <c r="E14" s="28">
        <v>2143</v>
      </c>
      <c r="F14" s="27">
        <v>5.9</v>
      </c>
      <c r="G14" s="27">
        <v>8.5</v>
      </c>
      <c r="H14" s="27"/>
      <c r="I14" s="28">
        <v>1857</v>
      </c>
      <c r="J14" s="27">
        <v>5.6</v>
      </c>
      <c r="K14" s="27">
        <v>7.3</v>
      </c>
    </row>
    <row r="15" spans="1:11" x14ac:dyDescent="0.25">
      <c r="A15" s="23" t="s">
        <v>54</v>
      </c>
      <c r="B15" s="28">
        <v>30337</v>
      </c>
      <c r="C15" s="27">
        <v>6.4</v>
      </c>
      <c r="D15" s="27"/>
      <c r="E15" s="28">
        <v>2698</v>
      </c>
      <c r="F15" s="27">
        <v>7.5</v>
      </c>
      <c r="G15" s="27">
        <v>8.9</v>
      </c>
      <c r="H15" s="27"/>
      <c r="I15" s="28">
        <v>2749</v>
      </c>
      <c r="J15" s="27">
        <v>8.4</v>
      </c>
      <c r="K15" s="27">
        <v>9.1</v>
      </c>
    </row>
    <row r="16" spans="1:11" x14ac:dyDescent="0.25">
      <c r="A16" s="23" t="s">
        <v>55</v>
      </c>
      <c r="B16" s="28">
        <v>5364</v>
      </c>
      <c r="C16" s="27">
        <v>1.1000000000000001</v>
      </c>
      <c r="D16" s="27"/>
      <c r="E16" s="27">
        <v>419</v>
      </c>
      <c r="F16" s="27">
        <v>1.2</v>
      </c>
      <c r="G16" s="27">
        <v>7.8</v>
      </c>
      <c r="H16" s="27"/>
      <c r="I16" s="27">
        <v>289</v>
      </c>
      <c r="J16" s="27">
        <v>0.9</v>
      </c>
      <c r="K16" s="27">
        <v>5.4</v>
      </c>
    </row>
    <row r="17" spans="1:11" x14ac:dyDescent="0.25">
      <c r="A17" s="23" t="s">
        <v>56</v>
      </c>
      <c r="B17" s="28">
        <v>9042</v>
      </c>
      <c r="C17" s="27">
        <v>1.9</v>
      </c>
      <c r="D17" s="27"/>
      <c r="E17" s="27">
        <v>809</v>
      </c>
      <c r="F17" s="27">
        <v>2.2000000000000002</v>
      </c>
      <c r="G17" s="27">
        <v>8.9</v>
      </c>
      <c r="H17" s="27"/>
      <c r="I17" s="27">
        <v>588</v>
      </c>
      <c r="J17" s="27">
        <v>1.8</v>
      </c>
      <c r="K17" s="27">
        <v>6.5</v>
      </c>
    </row>
    <row r="18" spans="1:11" x14ac:dyDescent="0.25">
      <c r="A18" s="23" t="s">
        <v>57</v>
      </c>
      <c r="B18" s="28">
        <v>100767</v>
      </c>
      <c r="C18" s="27">
        <v>21.1</v>
      </c>
      <c r="D18" s="27"/>
      <c r="E18" s="28">
        <v>8593</v>
      </c>
      <c r="F18" s="27">
        <v>23.8</v>
      </c>
      <c r="G18" s="27">
        <v>8.5</v>
      </c>
      <c r="H18" s="27"/>
      <c r="I18" s="28">
        <v>6597</v>
      </c>
      <c r="J18" s="27">
        <v>20.100000000000001</v>
      </c>
      <c r="K18" s="27">
        <v>6.5</v>
      </c>
    </row>
    <row r="19" spans="1:11" x14ac:dyDescent="0.25">
      <c r="A19" s="23" t="s">
        <v>58</v>
      </c>
      <c r="B19" s="28">
        <v>10327</v>
      </c>
      <c r="C19" s="27">
        <v>2.2000000000000002</v>
      </c>
      <c r="D19" s="27"/>
      <c r="E19" s="28">
        <v>1217</v>
      </c>
      <c r="F19" s="27">
        <v>3.4</v>
      </c>
      <c r="G19" s="27">
        <v>11.8</v>
      </c>
      <c r="H19" s="27"/>
      <c r="I19" s="27">
        <v>479</v>
      </c>
      <c r="J19" s="27">
        <v>1.5</v>
      </c>
      <c r="K19" s="27">
        <v>4.5999999999999996</v>
      </c>
    </row>
    <row r="20" spans="1:11" x14ac:dyDescent="0.25">
      <c r="A20" s="23" t="s">
        <v>59</v>
      </c>
      <c r="B20" s="28">
        <v>2843</v>
      </c>
      <c r="C20" s="27">
        <v>0.6</v>
      </c>
      <c r="D20" s="27"/>
      <c r="E20" s="27">
        <v>177</v>
      </c>
      <c r="F20" s="27">
        <v>0.5</v>
      </c>
      <c r="G20" s="27">
        <v>6.2</v>
      </c>
      <c r="H20" s="27"/>
      <c r="I20" s="27">
        <v>12</v>
      </c>
      <c r="J20" s="27">
        <v>0</v>
      </c>
      <c r="K20" s="27">
        <v>0.4</v>
      </c>
    </row>
    <row r="21" spans="1:11" x14ac:dyDescent="0.25">
      <c r="A21" s="23" t="s">
        <v>60</v>
      </c>
      <c r="B21" s="28">
        <v>40544</v>
      </c>
      <c r="C21" s="27">
        <v>8.5</v>
      </c>
      <c r="D21" s="27"/>
      <c r="E21" s="28">
        <v>2647</v>
      </c>
      <c r="F21" s="27">
        <v>7.3</v>
      </c>
      <c r="G21" s="27">
        <v>6.5</v>
      </c>
      <c r="H21" s="27"/>
      <c r="I21" s="28">
        <v>2636</v>
      </c>
      <c r="J21" s="27">
        <v>8</v>
      </c>
      <c r="K21" s="27">
        <v>6.5</v>
      </c>
    </row>
    <row r="22" spans="1:11" x14ac:dyDescent="0.25">
      <c r="A22" s="23" t="s">
        <v>61</v>
      </c>
      <c r="B22" s="28">
        <v>42361</v>
      </c>
      <c r="C22" s="27">
        <v>8.9</v>
      </c>
      <c r="D22" s="27"/>
      <c r="E22" s="28">
        <v>2218</v>
      </c>
      <c r="F22" s="27">
        <v>6.1</v>
      </c>
      <c r="G22" s="27">
        <v>5.2</v>
      </c>
      <c r="H22" s="27"/>
      <c r="I22" s="28">
        <v>4182</v>
      </c>
      <c r="J22" s="27">
        <v>12.7</v>
      </c>
      <c r="K22" s="27">
        <v>9.9</v>
      </c>
    </row>
    <row r="23" spans="1:11" x14ac:dyDescent="0.25">
      <c r="A23" s="23" t="s">
        <v>62</v>
      </c>
      <c r="B23" s="28">
        <v>3195</v>
      </c>
      <c r="C23" s="27">
        <v>0.7</v>
      </c>
      <c r="D23" s="27"/>
      <c r="E23" s="27">
        <v>189</v>
      </c>
      <c r="F23" s="27">
        <v>0.5</v>
      </c>
      <c r="G23" s="27">
        <v>5.9</v>
      </c>
      <c r="H23" s="27"/>
      <c r="I23" s="27">
        <v>11</v>
      </c>
      <c r="J23" s="27">
        <v>0</v>
      </c>
      <c r="K23" s="27">
        <v>0.3</v>
      </c>
    </row>
    <row r="24" spans="1:11" x14ac:dyDescent="0.25">
      <c r="A24" s="23" t="s">
        <v>63</v>
      </c>
      <c r="B24" s="28">
        <v>16527</v>
      </c>
      <c r="C24" s="27">
        <v>3.5</v>
      </c>
      <c r="D24" s="27"/>
      <c r="E24" s="28">
        <v>1080</v>
      </c>
      <c r="F24" s="27">
        <v>3</v>
      </c>
      <c r="G24" s="27">
        <v>6.5</v>
      </c>
      <c r="H24" s="27"/>
      <c r="I24" s="27">
        <v>617</v>
      </c>
      <c r="J24" s="27">
        <v>1.9</v>
      </c>
      <c r="K24" s="27">
        <v>3.7</v>
      </c>
    </row>
    <row r="25" spans="1:11" x14ac:dyDescent="0.25">
      <c r="A25" s="23" t="s">
        <v>64</v>
      </c>
      <c r="B25" s="28">
        <v>40682</v>
      </c>
      <c r="C25" s="27">
        <v>8.5</v>
      </c>
      <c r="D25" s="27"/>
      <c r="E25" s="28">
        <v>2318</v>
      </c>
      <c r="F25" s="27">
        <v>6.4</v>
      </c>
      <c r="G25" s="27">
        <v>5.7</v>
      </c>
      <c r="H25" s="27"/>
      <c r="I25" s="28">
        <v>2574</v>
      </c>
      <c r="J25" s="27">
        <v>7.8</v>
      </c>
      <c r="K25" s="27">
        <v>6.3</v>
      </c>
    </row>
    <row r="26" spans="1:11" x14ac:dyDescent="0.25">
      <c r="A26" s="23" t="s">
        <v>65</v>
      </c>
      <c r="B26" s="28">
        <v>17577</v>
      </c>
      <c r="C26" s="27">
        <v>3.7</v>
      </c>
      <c r="D26" s="27"/>
      <c r="E26" s="27">
        <v>988</v>
      </c>
      <c r="F26" s="27">
        <v>2.7</v>
      </c>
      <c r="G26" s="27">
        <v>5.6</v>
      </c>
      <c r="H26" s="27"/>
      <c r="I26" s="28">
        <v>1067</v>
      </c>
      <c r="J26" s="27">
        <v>3.2</v>
      </c>
      <c r="K26" s="27">
        <v>6.1</v>
      </c>
    </row>
    <row r="27" spans="1:11" x14ac:dyDescent="0.25">
      <c r="A27" s="26" t="s">
        <v>76</v>
      </c>
      <c r="B27" s="101">
        <v>476566</v>
      </c>
      <c r="C27" s="102">
        <v>100</v>
      </c>
      <c r="D27" s="31"/>
      <c r="E27" s="101">
        <v>36141</v>
      </c>
      <c r="F27" s="102">
        <v>100</v>
      </c>
      <c r="G27" s="102">
        <v>7.6</v>
      </c>
      <c r="H27" s="31"/>
      <c r="I27" s="101">
        <v>32868</v>
      </c>
      <c r="J27" s="102">
        <v>100</v>
      </c>
      <c r="K27" s="102">
        <v>6.9</v>
      </c>
    </row>
    <row r="28" spans="1:11" x14ac:dyDescent="0.25">
      <c r="A28" s="166" t="s">
        <v>118</v>
      </c>
      <c r="B28" s="140"/>
      <c r="C28" s="140"/>
      <c r="D28" s="140"/>
      <c r="E28" s="140"/>
      <c r="F28" s="140"/>
      <c r="G28" s="140"/>
      <c r="H28" s="140"/>
      <c r="I28" s="140"/>
      <c r="J28" s="140"/>
    </row>
  </sheetData>
  <mergeCells count="8">
    <mergeCell ref="A28:J28"/>
    <mergeCell ref="A1:K1"/>
    <mergeCell ref="A2:A4"/>
    <mergeCell ref="B2:C3"/>
    <mergeCell ref="E2:G3"/>
    <mergeCell ref="I2:K3"/>
    <mergeCell ref="D2:D3"/>
    <mergeCell ref="H2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selection activeCell="A2" sqref="A2:A4"/>
    </sheetView>
  </sheetViews>
  <sheetFormatPr defaultRowHeight="15" x14ac:dyDescent="0.25"/>
  <cols>
    <col min="1" max="1" width="23.140625" customWidth="1"/>
    <col min="2" max="2" width="8.140625" customWidth="1"/>
    <col min="3" max="3" width="4.85546875" bestFit="1" customWidth="1"/>
    <col min="4" max="4" width="6.85546875" bestFit="1" customWidth="1"/>
    <col min="5" max="5" width="4.85546875" bestFit="1" customWidth="1"/>
    <col min="6" max="6" width="9.28515625" bestFit="1" customWidth="1"/>
    <col min="7" max="7" width="5.42578125" bestFit="1" customWidth="1"/>
    <col min="8" max="8" width="0.85546875" customWidth="1"/>
    <col min="9" max="9" width="5.42578125" style="64" bestFit="1" customWidth="1"/>
    <col min="10" max="10" width="4.85546875" bestFit="1" customWidth="1"/>
    <col min="11" max="11" width="5.7109375" customWidth="1"/>
    <col min="12" max="12" width="5.7109375" bestFit="1" customWidth="1"/>
    <col min="13" max="13" width="4.85546875" bestFit="1" customWidth="1"/>
    <col min="14" max="14" width="5.7109375" bestFit="1" customWidth="1"/>
    <col min="15" max="15" width="9" bestFit="1" customWidth="1"/>
    <col min="16" max="16" width="5.42578125" style="64" bestFit="1" customWidth="1"/>
    <col min="17" max="17" width="0.5703125" customWidth="1"/>
    <col min="18" max="18" width="7.140625" style="64" customWidth="1"/>
    <col min="19" max="19" width="6.42578125" customWidth="1"/>
    <col min="20" max="20" width="6.7109375" customWidth="1"/>
    <col min="21" max="22" width="7" customWidth="1"/>
    <col min="23" max="23" width="6.140625" customWidth="1"/>
    <col min="24" max="24" width="9" bestFit="1" customWidth="1"/>
    <col min="25" max="25" width="6" bestFit="1" customWidth="1"/>
  </cols>
  <sheetData>
    <row r="1" spans="1:25" ht="33.75" customHeight="1" x14ac:dyDescent="0.25">
      <c r="A1" s="177" t="s">
        <v>131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</row>
    <row r="2" spans="1:25" x14ac:dyDescent="0.25">
      <c r="A2" s="180" t="s">
        <v>77</v>
      </c>
      <c r="B2" s="183" t="s">
        <v>73</v>
      </c>
      <c r="C2" s="183"/>
      <c r="D2" s="183"/>
      <c r="E2" s="183"/>
      <c r="F2" s="183"/>
      <c r="G2" s="183"/>
      <c r="H2" s="105"/>
      <c r="I2" s="183" t="s">
        <v>78</v>
      </c>
      <c r="J2" s="183"/>
      <c r="K2" s="183"/>
      <c r="L2" s="183"/>
      <c r="M2" s="183"/>
      <c r="N2" s="183"/>
      <c r="O2" s="183"/>
      <c r="P2" s="183"/>
      <c r="Q2" s="105"/>
      <c r="R2" s="183" t="s">
        <v>79</v>
      </c>
      <c r="S2" s="183"/>
      <c r="T2" s="183"/>
      <c r="U2" s="183"/>
      <c r="V2" s="183"/>
      <c r="W2" s="183"/>
      <c r="X2" s="183"/>
      <c r="Y2" s="183"/>
    </row>
    <row r="3" spans="1:25" x14ac:dyDescent="0.25">
      <c r="A3" s="181"/>
      <c r="B3" s="179">
        <v>2017</v>
      </c>
      <c r="C3" s="179"/>
      <c r="D3" s="179">
        <v>2015</v>
      </c>
      <c r="E3" s="179"/>
      <c r="F3" s="179" t="s">
        <v>80</v>
      </c>
      <c r="G3" s="179"/>
      <c r="H3" s="106"/>
      <c r="I3" s="179">
        <v>2017</v>
      </c>
      <c r="J3" s="179"/>
      <c r="K3" s="179"/>
      <c r="L3" s="179">
        <v>2015</v>
      </c>
      <c r="M3" s="179"/>
      <c r="N3" s="179"/>
      <c r="O3" s="179" t="s">
        <v>80</v>
      </c>
      <c r="P3" s="179"/>
      <c r="Q3" s="106"/>
      <c r="R3" s="179">
        <v>2017</v>
      </c>
      <c r="S3" s="179"/>
      <c r="T3" s="179"/>
      <c r="U3" s="179">
        <v>2015</v>
      </c>
      <c r="V3" s="179"/>
      <c r="W3" s="179"/>
      <c r="X3" s="179" t="s">
        <v>80</v>
      </c>
      <c r="Y3" s="179"/>
    </row>
    <row r="4" spans="1:25" ht="18" x14ac:dyDescent="0.25">
      <c r="A4" s="182"/>
      <c r="B4" s="34" t="s">
        <v>14</v>
      </c>
      <c r="C4" s="35" t="s">
        <v>15</v>
      </c>
      <c r="D4" s="36" t="s">
        <v>14</v>
      </c>
      <c r="E4" s="35" t="s">
        <v>15</v>
      </c>
      <c r="F4" s="36" t="s">
        <v>132</v>
      </c>
      <c r="G4" s="35" t="s">
        <v>81</v>
      </c>
      <c r="H4" s="107"/>
      <c r="I4" s="34" t="s">
        <v>14</v>
      </c>
      <c r="J4" s="35" t="s">
        <v>15</v>
      </c>
      <c r="K4" s="37" t="s">
        <v>133</v>
      </c>
      <c r="L4" s="36" t="s">
        <v>14</v>
      </c>
      <c r="M4" s="35" t="s">
        <v>15</v>
      </c>
      <c r="N4" s="37" t="s">
        <v>133</v>
      </c>
      <c r="O4" s="36" t="s">
        <v>134</v>
      </c>
      <c r="P4" s="35" t="s">
        <v>81</v>
      </c>
      <c r="Q4" s="107"/>
      <c r="R4" s="34" t="s">
        <v>14</v>
      </c>
      <c r="S4" s="35" t="s">
        <v>15</v>
      </c>
      <c r="T4" s="37" t="s">
        <v>82</v>
      </c>
      <c r="U4" s="36" t="s">
        <v>14</v>
      </c>
      <c r="V4" s="35" t="s">
        <v>15</v>
      </c>
      <c r="W4" s="37" t="s">
        <v>82</v>
      </c>
      <c r="X4" s="36" t="s">
        <v>134</v>
      </c>
      <c r="Y4" s="35" t="s">
        <v>135</v>
      </c>
    </row>
    <row r="5" spans="1:25" x14ac:dyDescent="0.25">
      <c r="A5" s="22" t="s">
        <v>66</v>
      </c>
      <c r="B5" s="32">
        <v>80033</v>
      </c>
      <c r="C5" s="33">
        <f>B5/476566*100</f>
        <v>16.793686498827025</v>
      </c>
      <c r="D5" s="32">
        <v>85653</v>
      </c>
      <c r="E5" s="33">
        <f t="shared" ref="E5:E10" si="0">D5/490690*100</f>
        <v>17.455623713546231</v>
      </c>
      <c r="F5" s="32">
        <f t="shared" ref="F5:F10" si="1">B5-D5</f>
        <v>-5620</v>
      </c>
      <c r="G5" s="33">
        <f>(B5-D5)/D5*100</f>
        <v>-6.561358037663596</v>
      </c>
      <c r="H5" s="33"/>
      <c r="I5" s="32">
        <v>6578</v>
      </c>
      <c r="J5" s="33">
        <f t="shared" ref="J5:J10" si="2">I5/36141*100</f>
        <v>18.200935225920702</v>
      </c>
      <c r="K5" s="33">
        <f t="shared" ref="K5:K10" si="3">I5/B5*100</f>
        <v>8.2191096172828715</v>
      </c>
      <c r="L5" s="32">
        <v>6891</v>
      </c>
      <c r="M5" s="33">
        <f t="shared" ref="M5:M10" si="4">L5/34418*100</f>
        <v>20.021500377709341</v>
      </c>
      <c r="N5" s="33">
        <f t="shared" ref="N5:N10" si="5">L5/D5*100</f>
        <v>8.0452523554341351</v>
      </c>
      <c r="O5" s="32">
        <f t="shared" ref="O5:O10" si="6">I5-L5</f>
        <v>-313</v>
      </c>
      <c r="P5" s="33">
        <f t="shared" ref="P5:P10" si="7">(I5-L5)/L5*100</f>
        <v>-4.5421564359309246</v>
      </c>
      <c r="Q5" s="33"/>
      <c r="R5" s="32">
        <v>3887</v>
      </c>
      <c r="S5" s="33">
        <f t="shared" ref="S5:S10" si="8">R5/32868*100</f>
        <v>11.826092247778995</v>
      </c>
      <c r="T5" s="33">
        <f t="shared" ref="T5:T10" si="9">R5/B5*100</f>
        <v>4.8567465920307873</v>
      </c>
      <c r="U5" s="32">
        <v>4546</v>
      </c>
      <c r="V5" s="33">
        <f t="shared" ref="V5:V10" si="10">U5/34564*100</f>
        <v>13.152412915171855</v>
      </c>
      <c r="W5" s="33">
        <f t="shared" ref="W5:W10" si="11">U5/D5*100</f>
        <v>5.3074615016403399</v>
      </c>
      <c r="X5" s="32">
        <f t="shared" ref="X5:X10" si="12">R5-U5</f>
        <v>-659</v>
      </c>
      <c r="Y5" s="33">
        <f t="shared" ref="Y5:Y10" si="13">(R5-U5)/U5*100</f>
        <v>-14.496260448746151</v>
      </c>
    </row>
    <row r="6" spans="1:25" x14ac:dyDescent="0.25">
      <c r="A6" s="22" t="s">
        <v>67</v>
      </c>
      <c r="B6" s="32">
        <v>76967</v>
      </c>
      <c r="C6" s="33">
        <f>B6/476566*100</f>
        <v>16.150333846728472</v>
      </c>
      <c r="D6" s="32">
        <v>81508</v>
      </c>
      <c r="E6" s="33">
        <f t="shared" si="0"/>
        <v>16.610894862336707</v>
      </c>
      <c r="F6" s="32">
        <f t="shared" si="1"/>
        <v>-4541</v>
      </c>
      <c r="G6" s="33">
        <f>(B6-D6)/D6*100</f>
        <v>-5.5712322716788529</v>
      </c>
      <c r="H6" s="33"/>
      <c r="I6" s="32">
        <v>6210</v>
      </c>
      <c r="J6" s="33">
        <f t="shared" si="2"/>
        <v>17.182701087407654</v>
      </c>
      <c r="K6" s="33">
        <f t="shared" si="3"/>
        <v>8.0683929476269061</v>
      </c>
      <c r="L6" s="32">
        <v>6352</v>
      </c>
      <c r="M6" s="33">
        <f t="shared" si="4"/>
        <v>18.455459352664302</v>
      </c>
      <c r="N6" s="33">
        <f t="shared" si="5"/>
        <v>7.7931000637974188</v>
      </c>
      <c r="O6" s="32">
        <f t="shared" si="6"/>
        <v>-142</v>
      </c>
      <c r="P6" s="33">
        <f t="shared" si="7"/>
        <v>-2.2355163727959697</v>
      </c>
      <c r="Q6" s="33"/>
      <c r="R6" s="32">
        <v>7180</v>
      </c>
      <c r="S6" s="33">
        <f t="shared" si="8"/>
        <v>21.844955579895338</v>
      </c>
      <c r="T6" s="33">
        <f t="shared" si="9"/>
        <v>9.3286733275299802</v>
      </c>
      <c r="U6" s="32">
        <v>7677</v>
      </c>
      <c r="V6" s="33">
        <f t="shared" si="10"/>
        <v>22.21097095243606</v>
      </c>
      <c r="W6" s="33">
        <f t="shared" si="11"/>
        <v>9.4187073661481087</v>
      </c>
      <c r="X6" s="32">
        <f t="shared" si="12"/>
        <v>-497</v>
      </c>
      <c r="Y6" s="33">
        <f t="shared" si="13"/>
        <v>-6.4738830272241765</v>
      </c>
    </row>
    <row r="7" spans="1:25" x14ac:dyDescent="0.25">
      <c r="A7" s="22" t="s">
        <v>68</v>
      </c>
      <c r="B7" s="32">
        <v>145510</v>
      </c>
      <c r="C7" s="33">
        <f t="shared" ref="C7:C10" si="14">B7/476566*100</f>
        <v>30.533021659119619</v>
      </c>
      <c r="D7" s="32">
        <v>143006</v>
      </c>
      <c r="E7" s="33">
        <f t="shared" si="0"/>
        <v>29.143858648026249</v>
      </c>
      <c r="F7" s="32">
        <f t="shared" si="1"/>
        <v>2504</v>
      </c>
      <c r="G7" s="33">
        <f t="shared" ref="G7:G10" si="15">(B7-D7)/D7*100</f>
        <v>1.7509754835461449</v>
      </c>
      <c r="H7" s="33"/>
      <c r="I7" s="32">
        <v>12519</v>
      </c>
      <c r="J7" s="33">
        <f t="shared" si="2"/>
        <v>34.639329293600071</v>
      </c>
      <c r="K7" s="33">
        <f t="shared" si="3"/>
        <v>8.6035324032712523</v>
      </c>
      <c r="L7" s="32">
        <v>10372</v>
      </c>
      <c r="M7" s="33">
        <f t="shared" si="4"/>
        <v>30.135394270439885</v>
      </c>
      <c r="N7" s="33">
        <f t="shared" si="5"/>
        <v>7.2528425380753259</v>
      </c>
      <c r="O7" s="32">
        <f t="shared" si="6"/>
        <v>2147</v>
      </c>
      <c r="P7" s="33">
        <f t="shared" si="7"/>
        <v>20.6999614346317</v>
      </c>
      <c r="Q7" s="33"/>
      <c r="R7" s="32">
        <v>10223</v>
      </c>
      <c r="S7" s="33">
        <f t="shared" si="8"/>
        <v>31.103200681513936</v>
      </c>
      <c r="T7" s="33">
        <f t="shared" si="9"/>
        <v>7.025633977046251</v>
      </c>
      <c r="U7" s="32">
        <v>10399</v>
      </c>
      <c r="V7" s="33">
        <f t="shared" si="10"/>
        <v>30.0862168730471</v>
      </c>
      <c r="W7" s="33">
        <f t="shared" si="11"/>
        <v>7.2717228647749046</v>
      </c>
      <c r="X7" s="32">
        <f t="shared" si="12"/>
        <v>-176</v>
      </c>
      <c r="Y7" s="33">
        <f t="shared" si="13"/>
        <v>-1.6924704298490238</v>
      </c>
    </row>
    <row r="8" spans="1:25" x14ac:dyDescent="0.25">
      <c r="A8" s="22" t="s">
        <v>69</v>
      </c>
      <c r="B8" s="32">
        <v>115797</v>
      </c>
      <c r="C8" s="33">
        <f>B8/476566*100</f>
        <v>24.29820843282987</v>
      </c>
      <c r="D8" s="32">
        <v>120104</v>
      </c>
      <c r="E8" s="33">
        <f t="shared" si="0"/>
        <v>24.4765534247692</v>
      </c>
      <c r="F8" s="32">
        <f t="shared" si="1"/>
        <v>-4307</v>
      </c>
      <c r="G8" s="33">
        <f>(B8-D8)/D8*100</f>
        <v>-3.5860587490841271</v>
      </c>
      <c r="H8" s="33"/>
      <c r="I8" s="32">
        <v>7528</v>
      </c>
      <c r="J8" s="33">
        <f t="shared" si="2"/>
        <v>20.82952879001688</v>
      </c>
      <c r="K8" s="33">
        <f t="shared" si="3"/>
        <v>6.5010319783759511</v>
      </c>
      <c r="L8" s="32">
        <v>7553</v>
      </c>
      <c r="M8" s="33">
        <f t="shared" si="4"/>
        <v>21.944912545760939</v>
      </c>
      <c r="N8" s="33">
        <f t="shared" si="5"/>
        <v>6.2887164457470197</v>
      </c>
      <c r="O8" s="32">
        <f t="shared" si="6"/>
        <v>-25</v>
      </c>
      <c r="P8" s="33">
        <f t="shared" si="7"/>
        <v>-0.33099430689792136</v>
      </c>
      <c r="Q8" s="33"/>
      <c r="R8" s="32">
        <v>7937</v>
      </c>
      <c r="S8" s="33">
        <f t="shared" si="8"/>
        <v>24.14810758184252</v>
      </c>
      <c r="T8" s="33">
        <f t="shared" si="9"/>
        <v>6.8542362928227849</v>
      </c>
      <c r="U8" s="32">
        <v>8394</v>
      </c>
      <c r="V8" s="33">
        <f t="shared" si="10"/>
        <v>24.285383636153224</v>
      </c>
      <c r="W8" s="33">
        <f t="shared" si="11"/>
        <v>6.9889429161393455</v>
      </c>
      <c r="X8" s="32">
        <f t="shared" si="12"/>
        <v>-457</v>
      </c>
      <c r="Y8" s="33">
        <f t="shared" si="13"/>
        <v>-5.4443650226352158</v>
      </c>
    </row>
    <row r="9" spans="1:25" x14ac:dyDescent="0.25">
      <c r="A9" s="22" t="s">
        <v>70</v>
      </c>
      <c r="B9" s="32">
        <v>58259</v>
      </c>
      <c r="C9" s="33">
        <f t="shared" si="14"/>
        <v>12.224749562495015</v>
      </c>
      <c r="D9" s="32">
        <v>60419</v>
      </c>
      <c r="E9" s="33">
        <f t="shared" si="0"/>
        <v>12.313069351321609</v>
      </c>
      <c r="F9" s="32">
        <f t="shared" si="1"/>
        <v>-2160</v>
      </c>
      <c r="G9" s="33">
        <f t="shared" si="15"/>
        <v>-3.5750343435012164</v>
      </c>
      <c r="H9" s="33"/>
      <c r="I9" s="32">
        <v>3306</v>
      </c>
      <c r="J9" s="33">
        <f t="shared" si="2"/>
        <v>9.147505603054702</v>
      </c>
      <c r="K9" s="33">
        <f t="shared" si="3"/>
        <v>5.6746597092294753</v>
      </c>
      <c r="L9" s="32">
        <v>3250</v>
      </c>
      <c r="M9" s="33">
        <f t="shared" si="4"/>
        <v>9.4427334534255341</v>
      </c>
      <c r="N9" s="33">
        <f t="shared" si="5"/>
        <v>5.3791026001754414</v>
      </c>
      <c r="O9" s="32">
        <f t="shared" si="6"/>
        <v>56</v>
      </c>
      <c r="P9" s="33">
        <f t="shared" si="7"/>
        <v>1.723076923076923</v>
      </c>
      <c r="Q9" s="33"/>
      <c r="R9" s="32">
        <v>3641</v>
      </c>
      <c r="S9" s="33">
        <f t="shared" si="8"/>
        <v>11.077643908969211</v>
      </c>
      <c r="T9" s="33">
        <f t="shared" si="9"/>
        <v>6.2496781613141312</v>
      </c>
      <c r="U9" s="32">
        <v>3548</v>
      </c>
      <c r="V9" s="33">
        <f t="shared" si="10"/>
        <v>10.26501562319176</v>
      </c>
      <c r="W9" s="33">
        <f t="shared" si="11"/>
        <v>5.8723249308992207</v>
      </c>
      <c r="X9" s="32">
        <f t="shared" si="12"/>
        <v>93</v>
      </c>
      <c r="Y9" s="33">
        <f t="shared" si="13"/>
        <v>2.6211950394588501</v>
      </c>
    </row>
    <row r="10" spans="1:25" x14ac:dyDescent="0.25">
      <c r="A10" s="38" t="s">
        <v>76</v>
      </c>
      <c r="B10" s="39">
        <v>476566</v>
      </c>
      <c r="C10" s="40">
        <f t="shared" si="14"/>
        <v>100</v>
      </c>
      <c r="D10" s="39">
        <v>490690</v>
      </c>
      <c r="E10" s="40">
        <f t="shared" si="0"/>
        <v>100</v>
      </c>
      <c r="F10" s="39">
        <f t="shared" si="1"/>
        <v>-14124</v>
      </c>
      <c r="G10" s="40">
        <f t="shared" si="15"/>
        <v>-2.8783957284639996</v>
      </c>
      <c r="H10" s="108"/>
      <c r="I10" s="39">
        <v>36141</v>
      </c>
      <c r="J10" s="40">
        <f t="shared" si="2"/>
        <v>100</v>
      </c>
      <c r="K10" s="40">
        <f t="shared" si="3"/>
        <v>7.5836295497370765</v>
      </c>
      <c r="L10" s="39">
        <v>34418</v>
      </c>
      <c r="M10" s="40">
        <f t="shared" si="4"/>
        <v>100</v>
      </c>
      <c r="N10" s="40">
        <f t="shared" si="5"/>
        <v>7.0142044875583354</v>
      </c>
      <c r="O10" s="39">
        <f t="shared" si="6"/>
        <v>1723</v>
      </c>
      <c r="P10" s="40">
        <f t="shared" si="7"/>
        <v>5.0061014585391366</v>
      </c>
      <c r="Q10" s="108"/>
      <c r="R10" s="39">
        <v>32868</v>
      </c>
      <c r="S10" s="40">
        <f t="shared" si="8"/>
        <v>100</v>
      </c>
      <c r="T10" s="40">
        <f t="shared" si="9"/>
        <v>6.8968411510682675</v>
      </c>
      <c r="U10" s="39">
        <v>34564</v>
      </c>
      <c r="V10" s="40">
        <f t="shared" si="10"/>
        <v>100</v>
      </c>
      <c r="W10" s="40">
        <f t="shared" si="11"/>
        <v>7.0439585074079352</v>
      </c>
      <c r="X10" s="39">
        <f t="shared" si="12"/>
        <v>-1696</v>
      </c>
      <c r="Y10" s="40">
        <f t="shared" si="13"/>
        <v>-4.9068394861705817</v>
      </c>
    </row>
    <row r="11" spans="1:25" x14ac:dyDescent="0.25">
      <c r="A11" s="166" t="s">
        <v>118</v>
      </c>
      <c r="B11" s="140"/>
      <c r="C11" s="140"/>
      <c r="D11" s="140"/>
      <c r="E11" s="140"/>
      <c r="F11" s="140"/>
      <c r="G11" s="140"/>
      <c r="H11" s="140"/>
      <c r="I11" s="140"/>
      <c r="J11" s="140"/>
    </row>
  </sheetData>
  <mergeCells count="15">
    <mergeCell ref="A1:Y1"/>
    <mergeCell ref="A11:J11"/>
    <mergeCell ref="R3:T3"/>
    <mergeCell ref="U3:W3"/>
    <mergeCell ref="X3:Y3"/>
    <mergeCell ref="A2:A4"/>
    <mergeCell ref="B2:G2"/>
    <mergeCell ref="I2:P2"/>
    <mergeCell ref="R2:Y2"/>
    <mergeCell ref="B3:C3"/>
    <mergeCell ref="D3:E3"/>
    <mergeCell ref="F3:G3"/>
    <mergeCell ref="I3:K3"/>
    <mergeCell ref="L3:N3"/>
    <mergeCell ref="O3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workbookViewId="0">
      <selection activeCell="F39" sqref="F39"/>
    </sheetView>
  </sheetViews>
  <sheetFormatPr defaultRowHeight="15" x14ac:dyDescent="0.25"/>
  <cols>
    <col min="1" max="1" width="25.28515625" customWidth="1"/>
    <col min="2" max="2" width="4.85546875" customWidth="1"/>
    <col min="3" max="3" width="4.85546875" bestFit="1" customWidth="1"/>
    <col min="4" max="4" width="6" customWidth="1"/>
    <col min="5" max="5" width="5.42578125" customWidth="1"/>
    <col min="6" max="6" width="6.85546875" customWidth="1"/>
    <col min="7" max="7" width="1" customWidth="1"/>
    <col min="8" max="8" width="6" customWidth="1"/>
    <col min="9" max="9" width="5.28515625" customWidth="1"/>
    <col min="10" max="10" width="6" customWidth="1"/>
    <col min="11" max="11" width="5.140625" customWidth="1"/>
    <col min="12" max="12" width="6.42578125" customWidth="1"/>
    <col min="13" max="13" width="1" customWidth="1"/>
    <col min="14" max="14" width="6" customWidth="1"/>
    <col min="15" max="15" width="5.140625" customWidth="1"/>
    <col min="17" max="17" width="6" customWidth="1"/>
    <col min="18" max="18" width="5.5703125" customWidth="1"/>
    <col min="20" max="20" width="6.42578125" customWidth="1"/>
    <col min="21" max="21" width="0.7109375" customWidth="1"/>
    <col min="22" max="22" width="6" customWidth="1"/>
    <col min="23" max="23" width="5.140625" customWidth="1"/>
    <col min="25" max="25" width="6" customWidth="1"/>
    <col min="26" max="26" width="5.5703125" customWidth="1"/>
    <col min="28" max="28" width="6.85546875" customWidth="1"/>
  </cols>
  <sheetData>
    <row r="1" spans="1:28" ht="22.5" customHeight="1" x14ac:dyDescent="0.25">
      <c r="A1" s="199" t="s">
        <v>136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</row>
    <row r="2" spans="1:28" x14ac:dyDescent="0.25">
      <c r="A2" s="200" t="s">
        <v>85</v>
      </c>
      <c r="B2" s="193" t="s">
        <v>38</v>
      </c>
      <c r="C2" s="194"/>
      <c r="D2" s="194"/>
      <c r="E2" s="194"/>
      <c r="F2" s="194"/>
      <c r="G2" s="62"/>
      <c r="H2" s="195" t="s">
        <v>86</v>
      </c>
      <c r="I2" s="196"/>
      <c r="J2" s="196"/>
      <c r="K2" s="196"/>
      <c r="L2" s="196"/>
      <c r="M2" s="62"/>
      <c r="N2" s="195" t="s">
        <v>87</v>
      </c>
      <c r="O2" s="196"/>
      <c r="P2" s="196"/>
      <c r="Q2" s="196"/>
      <c r="R2" s="196"/>
      <c r="S2" s="196"/>
      <c r="T2" s="196"/>
      <c r="U2" s="62"/>
      <c r="V2" s="195" t="s">
        <v>88</v>
      </c>
      <c r="W2" s="196"/>
      <c r="X2" s="196"/>
      <c r="Y2" s="196"/>
      <c r="Z2" s="196"/>
      <c r="AA2" s="196"/>
      <c r="AB2" s="196"/>
    </row>
    <row r="3" spans="1:28" x14ac:dyDescent="0.25">
      <c r="A3" s="201"/>
      <c r="B3" s="197">
        <v>2017</v>
      </c>
      <c r="C3" s="197"/>
      <c r="D3" s="197">
        <v>2015</v>
      </c>
      <c r="E3" s="197"/>
      <c r="F3" s="203" t="s">
        <v>137</v>
      </c>
      <c r="G3" s="109"/>
      <c r="H3" s="186">
        <v>2017</v>
      </c>
      <c r="I3" s="187"/>
      <c r="J3" s="186">
        <v>2015</v>
      </c>
      <c r="K3" s="187"/>
      <c r="L3" s="205" t="s">
        <v>138</v>
      </c>
      <c r="M3" s="109"/>
      <c r="N3" s="186">
        <v>2017</v>
      </c>
      <c r="O3" s="187"/>
      <c r="P3" s="187"/>
      <c r="Q3" s="186">
        <v>2015</v>
      </c>
      <c r="R3" s="188"/>
      <c r="S3" s="188"/>
      <c r="T3" s="205" t="s">
        <v>138</v>
      </c>
      <c r="U3" s="109"/>
      <c r="V3" s="186">
        <v>2017</v>
      </c>
      <c r="W3" s="187"/>
      <c r="X3" s="187"/>
      <c r="Y3" s="186">
        <v>2015</v>
      </c>
      <c r="Z3" s="188"/>
      <c r="AA3" s="188"/>
      <c r="AB3" s="205" t="s">
        <v>138</v>
      </c>
    </row>
    <row r="4" spans="1:28" ht="19.5" x14ac:dyDescent="0.25">
      <c r="A4" s="202"/>
      <c r="B4" s="110" t="s">
        <v>14</v>
      </c>
      <c r="C4" s="63" t="s">
        <v>15</v>
      </c>
      <c r="D4" s="110" t="s">
        <v>14</v>
      </c>
      <c r="E4" s="63" t="s">
        <v>15</v>
      </c>
      <c r="F4" s="204"/>
      <c r="G4" s="65"/>
      <c r="H4" s="110" t="s">
        <v>89</v>
      </c>
      <c r="I4" s="110" t="s">
        <v>15</v>
      </c>
      <c r="J4" s="110" t="s">
        <v>89</v>
      </c>
      <c r="K4" s="110" t="s">
        <v>15</v>
      </c>
      <c r="L4" s="204"/>
      <c r="M4" s="65"/>
      <c r="N4" s="110" t="s">
        <v>89</v>
      </c>
      <c r="O4" s="110" t="s">
        <v>15</v>
      </c>
      <c r="P4" s="63" t="s">
        <v>41</v>
      </c>
      <c r="Q4" s="110" t="s">
        <v>89</v>
      </c>
      <c r="R4" s="110" t="s">
        <v>15</v>
      </c>
      <c r="S4" s="63" t="s">
        <v>41</v>
      </c>
      <c r="T4" s="204"/>
      <c r="U4" s="65"/>
      <c r="V4" s="110" t="s">
        <v>89</v>
      </c>
      <c r="W4" s="110" t="s">
        <v>15</v>
      </c>
      <c r="X4" s="63" t="s">
        <v>41</v>
      </c>
      <c r="Y4" s="110" t="s">
        <v>89</v>
      </c>
      <c r="Z4" s="110" t="s">
        <v>15</v>
      </c>
      <c r="AA4" s="63" t="s">
        <v>41</v>
      </c>
      <c r="AB4" s="204"/>
    </row>
    <row r="5" spans="1:28" x14ac:dyDescent="0.25">
      <c r="A5" s="41" t="s">
        <v>90</v>
      </c>
      <c r="B5" s="49">
        <v>126</v>
      </c>
      <c r="C5" s="50">
        <f>B5/400*100</f>
        <v>31.5</v>
      </c>
      <c r="D5" s="49">
        <v>125</v>
      </c>
      <c r="E5" s="51">
        <v>31.887755102040817</v>
      </c>
      <c r="F5" s="50">
        <f>(B5-D5)/D5*100</f>
        <v>0.8</v>
      </c>
      <c r="G5" s="50"/>
      <c r="H5" s="49">
        <v>2006</v>
      </c>
      <c r="I5" s="50">
        <f>H5/6327*100</f>
        <v>31.705389600126445</v>
      </c>
      <c r="J5" s="49">
        <v>1885</v>
      </c>
      <c r="K5" s="51">
        <v>31.172482222589714</v>
      </c>
      <c r="L5" s="50">
        <f>(H5-J5)/J5*100</f>
        <v>6.4190981432360736</v>
      </c>
      <c r="M5" s="50"/>
      <c r="N5" s="49">
        <v>1121</v>
      </c>
      <c r="O5" s="50">
        <f>N5/3263*100</f>
        <v>34.354888139748695</v>
      </c>
      <c r="P5" s="50">
        <f>N5/H5*100</f>
        <v>55.882352941176471</v>
      </c>
      <c r="Q5" s="49">
        <v>1075</v>
      </c>
      <c r="R5" s="51">
        <v>34.279336734693878</v>
      </c>
      <c r="S5" s="51">
        <v>57.029177718832891</v>
      </c>
      <c r="T5" s="51">
        <f>(N5-Q5)/Q5*100</f>
        <v>4.279069767441861</v>
      </c>
      <c r="U5" s="50"/>
      <c r="V5" s="49">
        <v>344</v>
      </c>
      <c r="W5" s="50">
        <f>V5/944*100</f>
        <v>36.440677966101696</v>
      </c>
      <c r="X5" s="51">
        <f>V5/H5*100</f>
        <v>17.148554336989033</v>
      </c>
      <c r="Y5" s="49">
        <v>233</v>
      </c>
      <c r="Z5" s="50">
        <f>Y5/679*100</f>
        <v>34.315169366715757</v>
      </c>
      <c r="AA5" s="51">
        <f>Y5/J5*100</f>
        <v>12.360742705570292</v>
      </c>
      <c r="AB5" s="51">
        <f>(V5-Y5)/Y5*100</f>
        <v>47.639484978540771</v>
      </c>
    </row>
    <row r="6" spans="1:28" x14ac:dyDescent="0.25">
      <c r="A6" s="41" t="s">
        <v>91</v>
      </c>
      <c r="B6" s="49">
        <v>43</v>
      </c>
      <c r="C6" s="50">
        <f t="shared" ref="C6:C11" si="0">B6/400*100</f>
        <v>10.75</v>
      </c>
      <c r="D6" s="49">
        <v>43</v>
      </c>
      <c r="E6" s="51">
        <v>10.969387755102041</v>
      </c>
      <c r="F6" s="50">
        <f t="shared" ref="F6:F11" si="1">(B6-D6)/D6*100</f>
        <v>0</v>
      </c>
      <c r="G6" s="50"/>
      <c r="H6" s="49">
        <v>793</v>
      </c>
      <c r="I6" s="50">
        <f t="shared" ref="I6:I11" si="2">H6/6327*100</f>
        <v>12.533586217796744</v>
      </c>
      <c r="J6" s="49">
        <v>878</v>
      </c>
      <c r="K6" s="51">
        <v>14.519596494129319</v>
      </c>
      <c r="L6" s="50">
        <f t="shared" ref="L6:L11" si="3">(H6-J6)/J6*100</f>
        <v>-9.6810933940774486</v>
      </c>
      <c r="M6" s="50"/>
      <c r="N6" s="49">
        <v>399</v>
      </c>
      <c r="O6" s="50">
        <f t="shared" ref="O6:O11" si="4">N6/3263*100</f>
        <v>12.22801103279191</v>
      </c>
      <c r="P6" s="50">
        <f t="shared" ref="P6:P11" si="5">N6/H6*100</f>
        <v>50.31525851197982</v>
      </c>
      <c r="Q6" s="49">
        <v>460</v>
      </c>
      <c r="R6" s="51">
        <v>14.668367346938776</v>
      </c>
      <c r="S6" s="51">
        <v>52.391799544419136</v>
      </c>
      <c r="T6" s="51">
        <f t="shared" ref="T6:T11" si="6">(N6-Q6)/Q6*100</f>
        <v>-13.260869565217392</v>
      </c>
      <c r="U6" s="50"/>
      <c r="V6" s="49">
        <v>102</v>
      </c>
      <c r="W6" s="50">
        <f t="shared" ref="W6:W11" si="7">V6/944*100</f>
        <v>10.805084745762713</v>
      </c>
      <c r="X6" s="51">
        <f t="shared" ref="X6:X11" si="8">V6/H6*100</f>
        <v>12.862547288776796</v>
      </c>
      <c r="Y6" s="49">
        <v>147</v>
      </c>
      <c r="Z6" s="50">
        <f t="shared" ref="Z6:Z10" si="9">Y6/679*100</f>
        <v>21.649484536082475</v>
      </c>
      <c r="AA6" s="51">
        <f t="shared" ref="AA6:AA11" si="10">Y6/J6*100</f>
        <v>16.742596810933939</v>
      </c>
      <c r="AB6" s="51">
        <f t="shared" ref="AB6:AB11" si="11">(V6-Y6)/Y6*100</f>
        <v>-30.612244897959183</v>
      </c>
    </row>
    <row r="7" spans="1:28" x14ac:dyDescent="0.25">
      <c r="A7" s="41" t="s">
        <v>92</v>
      </c>
      <c r="B7" s="49">
        <v>47</v>
      </c>
      <c r="C7" s="50">
        <f t="shared" si="0"/>
        <v>11.75</v>
      </c>
      <c r="D7" s="49">
        <v>44</v>
      </c>
      <c r="E7" s="51">
        <v>11.224489795918368</v>
      </c>
      <c r="F7" s="50">
        <f t="shared" si="1"/>
        <v>6.8181818181818175</v>
      </c>
      <c r="G7" s="50"/>
      <c r="H7" s="49">
        <v>765</v>
      </c>
      <c r="I7" s="50">
        <f t="shared" si="2"/>
        <v>12.091038406827881</v>
      </c>
      <c r="J7" s="49">
        <v>671</v>
      </c>
      <c r="K7" s="51">
        <v>11.096411443691087</v>
      </c>
      <c r="L7" s="50">
        <f t="shared" si="3"/>
        <v>14.008941877794337</v>
      </c>
      <c r="M7" s="50"/>
      <c r="N7" s="49">
        <v>354</v>
      </c>
      <c r="O7" s="50">
        <f t="shared" si="4"/>
        <v>10.848912044131168</v>
      </c>
      <c r="P7" s="50">
        <f t="shared" si="5"/>
        <v>46.274509803921568</v>
      </c>
      <c r="Q7" s="49">
        <v>306</v>
      </c>
      <c r="R7" s="51">
        <v>9.7576530612244898</v>
      </c>
      <c r="S7" s="51">
        <v>45.603576751117735</v>
      </c>
      <c r="T7" s="51">
        <f t="shared" si="6"/>
        <v>15.686274509803921</v>
      </c>
      <c r="U7" s="50"/>
      <c r="V7" s="49">
        <v>154</v>
      </c>
      <c r="W7" s="50">
        <f t="shared" si="7"/>
        <v>16.3135593220339</v>
      </c>
      <c r="X7" s="51">
        <f t="shared" si="8"/>
        <v>20.130718954248366</v>
      </c>
      <c r="Y7" s="49">
        <v>94</v>
      </c>
      <c r="Z7" s="50">
        <f t="shared" si="9"/>
        <v>13.843888070692195</v>
      </c>
      <c r="AA7" s="51">
        <f t="shared" si="10"/>
        <v>14.008941877794337</v>
      </c>
      <c r="AB7" s="51">
        <f t="shared" si="11"/>
        <v>63.829787234042556</v>
      </c>
    </row>
    <row r="8" spans="1:28" x14ac:dyDescent="0.25">
      <c r="A8" s="41" t="s">
        <v>93</v>
      </c>
      <c r="B8" s="49">
        <v>87</v>
      </c>
      <c r="C8" s="50">
        <f t="shared" si="0"/>
        <v>21.75</v>
      </c>
      <c r="D8" s="49">
        <v>85</v>
      </c>
      <c r="E8" s="51">
        <v>21.683673469387756</v>
      </c>
      <c r="F8" s="50">
        <f t="shared" si="1"/>
        <v>2.3529411764705883</v>
      </c>
      <c r="G8" s="50"/>
      <c r="H8" s="49">
        <v>1382</v>
      </c>
      <c r="I8" s="50">
        <f t="shared" si="2"/>
        <v>21.842895527106055</v>
      </c>
      <c r="J8" s="49">
        <v>1289</v>
      </c>
      <c r="K8" s="51">
        <v>21.316355217463204</v>
      </c>
      <c r="L8" s="50">
        <f t="shared" si="3"/>
        <v>7.2148952676493403</v>
      </c>
      <c r="M8" s="50"/>
      <c r="N8" s="49">
        <v>720</v>
      </c>
      <c r="O8" s="50">
        <f t="shared" si="4"/>
        <v>22.065583818571866</v>
      </c>
      <c r="P8" s="50">
        <f t="shared" si="5"/>
        <v>52.098408104196814</v>
      </c>
      <c r="Q8" s="49">
        <v>662</v>
      </c>
      <c r="R8" s="51">
        <v>21.10969387755102</v>
      </c>
      <c r="S8" s="51">
        <v>51.357641582622193</v>
      </c>
      <c r="T8" s="51">
        <f t="shared" si="6"/>
        <v>8.761329305135952</v>
      </c>
      <c r="U8" s="50"/>
      <c r="V8" s="49">
        <v>218</v>
      </c>
      <c r="W8" s="50">
        <f t="shared" si="7"/>
        <v>23.093220338983052</v>
      </c>
      <c r="X8" s="51">
        <f t="shared" si="8"/>
        <v>15.774240231548481</v>
      </c>
      <c r="Y8" s="49">
        <v>115</v>
      </c>
      <c r="Z8" s="50">
        <f t="shared" si="9"/>
        <v>16.936671575846834</v>
      </c>
      <c r="AA8" s="51">
        <f t="shared" si="10"/>
        <v>8.9216446858029492</v>
      </c>
      <c r="AB8" s="51">
        <f t="shared" si="11"/>
        <v>89.565217391304358</v>
      </c>
    </row>
    <row r="9" spans="1:28" x14ac:dyDescent="0.25">
      <c r="A9" s="41" t="s">
        <v>94</v>
      </c>
      <c r="B9" s="49">
        <v>86</v>
      </c>
      <c r="C9" s="50">
        <f t="shared" si="0"/>
        <v>21.5</v>
      </c>
      <c r="D9" s="49">
        <v>84</v>
      </c>
      <c r="E9" s="51">
        <v>21.428571428571427</v>
      </c>
      <c r="F9" s="50">
        <f t="shared" si="1"/>
        <v>2.3809523809523809</v>
      </c>
      <c r="G9" s="50"/>
      <c r="H9" s="49">
        <v>1287</v>
      </c>
      <c r="I9" s="50">
        <f t="shared" si="2"/>
        <v>20.341394025604551</v>
      </c>
      <c r="J9" s="49">
        <v>1228</v>
      </c>
      <c r="K9" s="51">
        <v>20.307590540764014</v>
      </c>
      <c r="L9" s="50">
        <f t="shared" si="3"/>
        <v>4.8045602605863191</v>
      </c>
      <c r="M9" s="50"/>
      <c r="N9" s="49">
        <v>623</v>
      </c>
      <c r="O9" s="50">
        <f t="shared" si="4"/>
        <v>19.092859331903156</v>
      </c>
      <c r="P9" s="50">
        <f t="shared" si="5"/>
        <v>48.407148407148412</v>
      </c>
      <c r="Q9" s="49">
        <v>585</v>
      </c>
      <c r="R9" s="51">
        <v>18.654336734693878</v>
      </c>
      <c r="S9" s="51">
        <v>47.638436482084693</v>
      </c>
      <c r="T9" s="51">
        <f t="shared" si="6"/>
        <v>6.4957264957264966</v>
      </c>
      <c r="U9" s="50"/>
      <c r="V9" s="49">
        <v>122</v>
      </c>
      <c r="W9" s="50">
        <f t="shared" si="7"/>
        <v>12.923728813559322</v>
      </c>
      <c r="X9" s="51">
        <f t="shared" si="8"/>
        <v>9.4794094794094796</v>
      </c>
      <c r="Y9" s="49">
        <v>87</v>
      </c>
      <c r="Z9" s="50">
        <f t="shared" si="9"/>
        <v>12.812960235640647</v>
      </c>
      <c r="AA9" s="51">
        <f t="shared" si="10"/>
        <v>7.0846905537459284</v>
      </c>
      <c r="AB9" s="51">
        <f t="shared" si="11"/>
        <v>40.229885057471265</v>
      </c>
    </row>
    <row r="10" spans="1:28" x14ac:dyDescent="0.25">
      <c r="A10" s="41" t="s">
        <v>95</v>
      </c>
      <c r="B10" s="49">
        <v>11</v>
      </c>
      <c r="C10" s="50">
        <f t="shared" si="0"/>
        <v>2.75</v>
      </c>
      <c r="D10" s="49">
        <v>11</v>
      </c>
      <c r="E10" s="51">
        <v>2.806122448979592</v>
      </c>
      <c r="F10" s="50">
        <f t="shared" si="1"/>
        <v>0</v>
      </c>
      <c r="G10" s="49"/>
      <c r="H10" s="49">
        <v>94</v>
      </c>
      <c r="I10" s="50">
        <f t="shared" si="2"/>
        <v>1.4856962225383277</v>
      </c>
      <c r="J10" s="49">
        <v>96</v>
      </c>
      <c r="K10" s="51">
        <v>1.5875640813626593</v>
      </c>
      <c r="L10" s="50">
        <f t="shared" si="3"/>
        <v>-2.083333333333333</v>
      </c>
      <c r="M10" s="49"/>
      <c r="N10" s="49">
        <v>46</v>
      </c>
      <c r="O10" s="50">
        <f t="shared" si="4"/>
        <v>1.4097456328532025</v>
      </c>
      <c r="P10" s="50">
        <f t="shared" si="5"/>
        <v>48.936170212765958</v>
      </c>
      <c r="Q10" s="49">
        <v>48</v>
      </c>
      <c r="R10" s="51">
        <v>1.5306122448979591</v>
      </c>
      <c r="S10" s="52">
        <v>50</v>
      </c>
      <c r="T10" s="51">
        <f t="shared" si="6"/>
        <v>-4.1666666666666661</v>
      </c>
      <c r="U10" s="49"/>
      <c r="V10" s="49">
        <v>4</v>
      </c>
      <c r="W10" s="50">
        <f t="shared" si="7"/>
        <v>0.42372881355932202</v>
      </c>
      <c r="X10" s="51">
        <f t="shared" si="8"/>
        <v>4.2553191489361701</v>
      </c>
      <c r="Y10" s="49">
        <v>3</v>
      </c>
      <c r="Z10" s="50">
        <f t="shared" si="9"/>
        <v>0.4418262150220913</v>
      </c>
      <c r="AA10" s="51">
        <f t="shared" si="10"/>
        <v>3.125</v>
      </c>
      <c r="AB10" s="51">
        <f t="shared" si="11"/>
        <v>33.333333333333329</v>
      </c>
    </row>
    <row r="11" spans="1:28" x14ac:dyDescent="0.25">
      <c r="A11" s="42" t="s">
        <v>76</v>
      </c>
      <c r="B11" s="42">
        <v>400</v>
      </c>
      <c r="C11" s="43">
        <f t="shared" si="0"/>
        <v>100</v>
      </c>
      <c r="D11" s="42">
        <v>392</v>
      </c>
      <c r="E11" s="43">
        <v>100</v>
      </c>
      <c r="F11" s="43">
        <f t="shared" si="1"/>
        <v>2.0408163265306123</v>
      </c>
      <c r="G11" s="111"/>
      <c r="H11" s="42">
        <v>6327</v>
      </c>
      <c r="I11" s="43">
        <f t="shared" si="2"/>
        <v>100</v>
      </c>
      <c r="J11" s="42">
        <v>6047</v>
      </c>
      <c r="K11" s="43">
        <v>100</v>
      </c>
      <c r="L11" s="43">
        <f t="shared" si="3"/>
        <v>4.6303952373077557</v>
      </c>
      <c r="M11" s="111"/>
      <c r="N11" s="42">
        <v>3263</v>
      </c>
      <c r="O11" s="43">
        <f t="shared" si="4"/>
        <v>100</v>
      </c>
      <c r="P11" s="43">
        <f t="shared" si="5"/>
        <v>51.572625256835778</v>
      </c>
      <c r="Q11" s="42">
        <v>3136</v>
      </c>
      <c r="R11" s="43">
        <v>100</v>
      </c>
      <c r="S11" s="43">
        <v>51.860426657846872</v>
      </c>
      <c r="T11" s="43">
        <f t="shared" si="6"/>
        <v>4.0497448979591839</v>
      </c>
      <c r="U11" s="111"/>
      <c r="V11" s="42">
        <v>944</v>
      </c>
      <c r="W11" s="43">
        <f t="shared" si="7"/>
        <v>100</v>
      </c>
      <c r="X11" s="43">
        <f t="shared" si="8"/>
        <v>14.920183341235974</v>
      </c>
      <c r="Y11" s="42">
        <v>679</v>
      </c>
      <c r="Z11" s="43">
        <f>Y11/679*100</f>
        <v>100</v>
      </c>
      <c r="AA11" s="43">
        <f t="shared" si="10"/>
        <v>11.228708450471309</v>
      </c>
      <c r="AB11" s="43">
        <f t="shared" si="11"/>
        <v>39.027982326951403</v>
      </c>
    </row>
    <row r="12" spans="1:28" x14ac:dyDescent="0.25">
      <c r="A12" s="166" t="s">
        <v>118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9"/>
      <c r="L12" s="19"/>
      <c r="M12" s="19"/>
      <c r="N12" s="19"/>
      <c r="O12" s="19"/>
      <c r="P12" s="19"/>
      <c r="Q12" s="19"/>
      <c r="R12" s="53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5">
      <c r="A13" s="19"/>
      <c r="B13" s="19"/>
      <c r="C13" s="19"/>
      <c r="D13" s="19"/>
      <c r="E13" s="19"/>
      <c r="F13" s="54"/>
      <c r="G13" s="54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5">
      <c r="A14" s="189" t="s">
        <v>96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</row>
    <row r="15" spans="1:28" x14ac:dyDescent="0.25">
      <c r="A15" s="190" t="s">
        <v>97</v>
      </c>
      <c r="B15" s="193" t="s">
        <v>38</v>
      </c>
      <c r="C15" s="194"/>
      <c r="D15" s="194"/>
      <c r="E15" s="194"/>
      <c r="F15" s="194"/>
      <c r="G15" s="62"/>
      <c r="H15" s="195" t="s">
        <v>86</v>
      </c>
      <c r="I15" s="196"/>
      <c r="J15" s="196"/>
      <c r="K15" s="196"/>
      <c r="L15" s="196"/>
      <c r="M15" s="62"/>
      <c r="N15" s="195" t="s">
        <v>87</v>
      </c>
      <c r="O15" s="196"/>
      <c r="P15" s="196"/>
      <c r="Q15" s="196"/>
      <c r="R15" s="196"/>
      <c r="S15" s="196"/>
      <c r="T15" s="196"/>
      <c r="U15" s="62"/>
      <c r="V15" s="195" t="s">
        <v>88</v>
      </c>
      <c r="W15" s="196"/>
      <c r="X15" s="196"/>
      <c r="Y15" s="196"/>
      <c r="Z15" s="196"/>
      <c r="AA15" s="196"/>
      <c r="AB15" s="196"/>
    </row>
    <row r="16" spans="1:28" x14ac:dyDescent="0.25">
      <c r="A16" s="191"/>
      <c r="B16" s="197">
        <v>2017</v>
      </c>
      <c r="C16" s="197"/>
      <c r="D16" s="197">
        <v>2015</v>
      </c>
      <c r="E16" s="197"/>
      <c r="F16" s="198" t="s">
        <v>138</v>
      </c>
      <c r="G16" s="113"/>
      <c r="H16" s="186">
        <v>2017</v>
      </c>
      <c r="I16" s="187"/>
      <c r="J16" s="186">
        <v>2015</v>
      </c>
      <c r="K16" s="187"/>
      <c r="L16" s="184" t="s">
        <v>138</v>
      </c>
      <c r="M16" s="113"/>
      <c r="N16" s="186">
        <v>2017</v>
      </c>
      <c r="O16" s="187"/>
      <c r="P16" s="187"/>
      <c r="Q16" s="186">
        <v>2015</v>
      </c>
      <c r="R16" s="188"/>
      <c r="S16" s="188"/>
      <c r="T16" s="184" t="s">
        <v>138</v>
      </c>
      <c r="U16" s="113"/>
      <c r="V16" s="186">
        <v>2017</v>
      </c>
      <c r="W16" s="187"/>
      <c r="X16" s="187"/>
      <c r="Y16" s="186">
        <v>2015</v>
      </c>
      <c r="Z16" s="188"/>
      <c r="AA16" s="188"/>
      <c r="AB16" s="184" t="s">
        <v>139</v>
      </c>
    </row>
    <row r="17" spans="1:28" ht="19.5" x14ac:dyDescent="0.25">
      <c r="A17" s="192"/>
      <c r="B17" s="114" t="s">
        <v>14</v>
      </c>
      <c r="C17" s="115" t="s">
        <v>15</v>
      </c>
      <c r="D17" s="114" t="s">
        <v>14</v>
      </c>
      <c r="E17" s="115" t="s">
        <v>15</v>
      </c>
      <c r="F17" s="185"/>
      <c r="G17" s="113"/>
      <c r="H17" s="114" t="s">
        <v>89</v>
      </c>
      <c r="I17" s="114" t="s">
        <v>15</v>
      </c>
      <c r="J17" s="114" t="s">
        <v>89</v>
      </c>
      <c r="K17" s="114" t="s">
        <v>15</v>
      </c>
      <c r="L17" s="185"/>
      <c r="M17" s="113"/>
      <c r="N17" s="114" t="s">
        <v>89</v>
      </c>
      <c r="O17" s="114" t="s">
        <v>15</v>
      </c>
      <c r="P17" s="115" t="s">
        <v>41</v>
      </c>
      <c r="Q17" s="114" t="s">
        <v>89</v>
      </c>
      <c r="R17" s="114" t="s">
        <v>15</v>
      </c>
      <c r="S17" s="115" t="s">
        <v>41</v>
      </c>
      <c r="T17" s="185"/>
      <c r="U17" s="113"/>
      <c r="V17" s="114" t="s">
        <v>89</v>
      </c>
      <c r="W17" s="114" t="s">
        <v>15</v>
      </c>
      <c r="X17" s="115" t="s">
        <v>41</v>
      </c>
      <c r="Y17" s="114" t="s">
        <v>89</v>
      </c>
      <c r="Z17" s="114" t="s">
        <v>15</v>
      </c>
      <c r="AA17" s="115" t="s">
        <v>41</v>
      </c>
      <c r="AB17" s="185"/>
    </row>
    <row r="18" spans="1:28" x14ac:dyDescent="0.25">
      <c r="A18" s="41" t="s">
        <v>98</v>
      </c>
      <c r="B18" s="49">
        <v>24</v>
      </c>
      <c r="C18" s="50">
        <f>B18/400*100</f>
        <v>6</v>
      </c>
      <c r="D18" s="49">
        <v>24</v>
      </c>
      <c r="E18" s="51">
        <f>D18/392*100</f>
        <v>6.1224489795918364</v>
      </c>
      <c r="F18" s="50">
        <f>(B18-D18)/D18*100</f>
        <v>0</v>
      </c>
      <c r="G18" s="50"/>
      <c r="H18" s="49">
        <v>381</v>
      </c>
      <c r="I18" s="50">
        <f>H18/6327*100</f>
        <v>6.0218112849691803</v>
      </c>
      <c r="J18" s="49">
        <v>369</v>
      </c>
      <c r="K18" s="51">
        <f>J18/6047*100</f>
        <v>6.1021994377377204</v>
      </c>
      <c r="L18" s="50">
        <f>(H18-J18)/J18*100</f>
        <v>3.2520325203252036</v>
      </c>
      <c r="M18" s="50"/>
      <c r="N18" s="49">
        <v>206</v>
      </c>
      <c r="O18" s="50">
        <f>N18/3263*100</f>
        <v>6.3132087036469509</v>
      </c>
      <c r="P18" s="50">
        <f>N18/H18*100</f>
        <v>54.068241469816272</v>
      </c>
      <c r="Q18" s="49">
        <v>191</v>
      </c>
      <c r="R18" s="51">
        <f>Q18/3136*100</f>
        <v>6.0905612244897958</v>
      </c>
      <c r="S18" s="51">
        <f>Q18/J18*100</f>
        <v>51.761517615176153</v>
      </c>
      <c r="T18" s="50">
        <f>(N18-Q18)/Q18*100</f>
        <v>7.8534031413612562</v>
      </c>
      <c r="U18" s="50"/>
      <c r="V18" s="49">
        <v>19</v>
      </c>
      <c r="W18" s="50">
        <f>V18/944*100</f>
        <v>2.0127118644067794</v>
      </c>
      <c r="X18" s="51">
        <f>V18/H18*100</f>
        <v>4.9868766404199478</v>
      </c>
      <c r="Y18" s="49">
        <v>33</v>
      </c>
      <c r="Z18" s="50">
        <f>Y18/679*100</f>
        <v>4.8600883652430049</v>
      </c>
      <c r="AA18" s="51">
        <f>Y18/J18*100</f>
        <v>8.9430894308943092</v>
      </c>
      <c r="AB18" s="50">
        <f>(V18-Y18)/Y18*100</f>
        <v>-42.424242424242422</v>
      </c>
    </row>
    <row r="19" spans="1:28" x14ac:dyDescent="0.25">
      <c r="A19" s="41" t="s">
        <v>99</v>
      </c>
      <c r="B19" s="49">
        <v>27</v>
      </c>
      <c r="C19" s="50">
        <f t="shared" ref="C19:C37" si="12">B19/400*100</f>
        <v>6.75</v>
      </c>
      <c r="D19" s="49">
        <v>26</v>
      </c>
      <c r="E19" s="51">
        <f t="shared" ref="E19:E37" si="13">D19/392*100</f>
        <v>6.6326530612244898</v>
      </c>
      <c r="F19" s="50">
        <f t="shared" ref="F19:F37" si="14">(B19-D19)/D19*100</f>
        <v>3.8461538461538463</v>
      </c>
      <c r="G19" s="50"/>
      <c r="H19" s="49">
        <v>354</v>
      </c>
      <c r="I19" s="50">
        <f t="shared" ref="I19:I37" si="15">H19/6327*100</f>
        <v>5.5950687529634902</v>
      </c>
      <c r="J19" s="49">
        <v>299</v>
      </c>
      <c r="K19" s="51">
        <f t="shared" ref="K19:K37" si="16">J19/6047*100</f>
        <v>4.9446006284107824</v>
      </c>
      <c r="L19" s="50">
        <f t="shared" ref="L19:L37" si="17">(H19-J19)/J19*100</f>
        <v>18.394648829431436</v>
      </c>
      <c r="M19" s="50"/>
      <c r="N19" s="49">
        <v>172</v>
      </c>
      <c r="O19" s="50">
        <f t="shared" ref="O19:O37" si="18">N19/3263*100</f>
        <v>5.2712228011032796</v>
      </c>
      <c r="P19" s="50">
        <f t="shared" ref="P19:P37" si="19">N19/H19*100</f>
        <v>48.587570621468927</v>
      </c>
      <c r="Q19" s="49">
        <v>147</v>
      </c>
      <c r="R19" s="51">
        <f t="shared" ref="R19:R37" si="20">Q19/3136*100</f>
        <v>4.6875</v>
      </c>
      <c r="S19" s="51">
        <f t="shared" ref="S19:S37" si="21">Q19/J19*100</f>
        <v>49.163879598662206</v>
      </c>
      <c r="T19" s="50">
        <f t="shared" ref="T19:T37" si="22">(N19-Q19)/Q19*100</f>
        <v>17.006802721088434</v>
      </c>
      <c r="U19" s="50"/>
      <c r="V19" s="49">
        <v>78</v>
      </c>
      <c r="W19" s="50">
        <f t="shared" ref="W19:W37" si="23">V19/944*100</f>
        <v>8.2627118644067803</v>
      </c>
      <c r="X19" s="51">
        <f t="shared" ref="X19:X37" si="24">V19/H19*100</f>
        <v>22.033898305084744</v>
      </c>
      <c r="Y19" s="49">
        <v>43</v>
      </c>
      <c r="Z19" s="50">
        <f t="shared" ref="Z19:Z37" si="25">Y19/679*100</f>
        <v>6.3328424153166418</v>
      </c>
      <c r="AA19" s="51">
        <f t="shared" ref="AA19:AA37" si="26">Y19/J19*100</f>
        <v>14.381270903010032</v>
      </c>
      <c r="AB19" s="50">
        <f t="shared" ref="AB19:AB37" si="27">(V19-Y19)/Y19*100</f>
        <v>81.395348837209298</v>
      </c>
    </row>
    <row r="20" spans="1:28" x14ac:dyDescent="0.25">
      <c r="A20" s="41" t="s">
        <v>100</v>
      </c>
      <c r="B20" s="49">
        <v>15</v>
      </c>
      <c r="C20" s="50">
        <f t="shared" si="12"/>
        <v>3.75</v>
      </c>
      <c r="D20" s="49">
        <v>15</v>
      </c>
      <c r="E20" s="51">
        <f t="shared" si="13"/>
        <v>3.8265306122448979</v>
      </c>
      <c r="F20" s="50">
        <f t="shared" si="14"/>
        <v>0</v>
      </c>
      <c r="G20" s="50"/>
      <c r="H20" s="49">
        <v>336</v>
      </c>
      <c r="I20" s="50">
        <f t="shared" si="15"/>
        <v>5.3105737316263637</v>
      </c>
      <c r="J20" s="49">
        <v>256</v>
      </c>
      <c r="K20" s="51">
        <f t="shared" si="16"/>
        <v>4.2335042169670913</v>
      </c>
      <c r="L20" s="50">
        <f t="shared" si="17"/>
        <v>31.25</v>
      </c>
      <c r="M20" s="50"/>
      <c r="N20" s="49">
        <v>214</v>
      </c>
      <c r="O20" s="50">
        <f t="shared" si="18"/>
        <v>6.5583818571866379</v>
      </c>
      <c r="P20" s="50">
        <f t="shared" si="19"/>
        <v>63.69047619047619</v>
      </c>
      <c r="Q20" s="49">
        <v>156</v>
      </c>
      <c r="R20" s="51">
        <f t="shared" si="20"/>
        <v>4.9744897959183669</v>
      </c>
      <c r="S20" s="51">
        <f t="shared" si="21"/>
        <v>60.9375</v>
      </c>
      <c r="T20" s="50">
        <f t="shared" si="22"/>
        <v>37.179487179487182</v>
      </c>
      <c r="U20" s="50"/>
      <c r="V20" s="49">
        <v>97</v>
      </c>
      <c r="W20" s="50">
        <f t="shared" si="23"/>
        <v>10.275423728813561</v>
      </c>
      <c r="X20" s="51">
        <f t="shared" si="24"/>
        <v>28.869047619047617</v>
      </c>
      <c r="Y20" s="49">
        <v>17</v>
      </c>
      <c r="Z20" s="50">
        <f t="shared" si="25"/>
        <v>2.5036818851251841</v>
      </c>
      <c r="AA20" s="51">
        <f t="shared" si="26"/>
        <v>6.640625</v>
      </c>
      <c r="AB20" s="50">
        <f t="shared" si="27"/>
        <v>470.58823529411768</v>
      </c>
    </row>
    <row r="21" spans="1:28" x14ac:dyDescent="0.25">
      <c r="A21" s="44" t="s">
        <v>101</v>
      </c>
      <c r="B21" s="55">
        <v>16</v>
      </c>
      <c r="C21" s="56">
        <f t="shared" si="12"/>
        <v>4</v>
      </c>
      <c r="D21" s="55">
        <v>16</v>
      </c>
      <c r="E21" s="51">
        <f t="shared" si="13"/>
        <v>4.0816326530612246</v>
      </c>
      <c r="F21" s="56">
        <f t="shared" si="14"/>
        <v>0</v>
      </c>
      <c r="G21" s="56"/>
      <c r="H21" s="55">
        <v>328</v>
      </c>
      <c r="I21" s="56">
        <f t="shared" si="15"/>
        <v>5.1841314999209738</v>
      </c>
      <c r="J21" s="55">
        <v>332</v>
      </c>
      <c r="K21" s="51">
        <f t="shared" si="16"/>
        <v>5.4903257813791964</v>
      </c>
      <c r="L21" s="56">
        <f t="shared" si="17"/>
        <v>-1.2048192771084338</v>
      </c>
      <c r="M21" s="56"/>
      <c r="N21" s="49">
        <v>175</v>
      </c>
      <c r="O21" s="56">
        <f t="shared" si="18"/>
        <v>5.363162733680662</v>
      </c>
      <c r="P21" s="56">
        <f t="shared" si="19"/>
        <v>53.353658536585371</v>
      </c>
      <c r="Q21" s="55">
        <v>190</v>
      </c>
      <c r="R21" s="51">
        <f t="shared" si="20"/>
        <v>6.0586734693877551</v>
      </c>
      <c r="S21" s="51">
        <f t="shared" si="21"/>
        <v>57.228915662650607</v>
      </c>
      <c r="T21" s="56">
        <f t="shared" si="22"/>
        <v>-7.8947368421052628</v>
      </c>
      <c r="U21" s="56"/>
      <c r="V21" s="55">
        <v>14</v>
      </c>
      <c r="W21" s="56">
        <f t="shared" si="23"/>
        <v>1.4830508474576272</v>
      </c>
      <c r="X21" s="51">
        <f t="shared" si="24"/>
        <v>4.2682926829268295</v>
      </c>
      <c r="Y21" s="55">
        <v>47</v>
      </c>
      <c r="Z21" s="56">
        <f t="shared" si="25"/>
        <v>6.9219440353460975</v>
      </c>
      <c r="AA21" s="51">
        <f t="shared" si="26"/>
        <v>14.156626506024098</v>
      </c>
      <c r="AB21" s="56">
        <f t="shared" si="27"/>
        <v>-70.212765957446805</v>
      </c>
    </row>
    <row r="22" spans="1:28" x14ac:dyDescent="0.25">
      <c r="A22" s="41" t="s">
        <v>102</v>
      </c>
      <c r="B22" s="49">
        <v>13</v>
      </c>
      <c r="C22" s="50">
        <f t="shared" si="12"/>
        <v>3.25</v>
      </c>
      <c r="D22" s="49">
        <v>14</v>
      </c>
      <c r="E22" s="51">
        <f t="shared" si="13"/>
        <v>3.5714285714285712</v>
      </c>
      <c r="F22" s="50">
        <f t="shared" si="14"/>
        <v>-7.1428571428571423</v>
      </c>
      <c r="G22" s="50"/>
      <c r="H22" s="49">
        <v>282</v>
      </c>
      <c r="I22" s="50">
        <f t="shared" si="15"/>
        <v>4.4570886676149835</v>
      </c>
      <c r="J22" s="49">
        <v>264</v>
      </c>
      <c r="K22" s="51">
        <f t="shared" si="16"/>
        <v>4.3658012237473125</v>
      </c>
      <c r="L22" s="50">
        <f t="shared" si="17"/>
        <v>6.8181818181818175</v>
      </c>
      <c r="M22" s="50"/>
      <c r="N22" s="49">
        <v>177</v>
      </c>
      <c r="O22" s="50">
        <f t="shared" si="18"/>
        <v>5.4244560220655842</v>
      </c>
      <c r="P22" s="50">
        <f t="shared" si="19"/>
        <v>62.765957446808507</v>
      </c>
      <c r="Q22" s="49">
        <v>153</v>
      </c>
      <c r="R22" s="51">
        <f t="shared" si="20"/>
        <v>4.8788265306122449</v>
      </c>
      <c r="S22" s="51">
        <f t="shared" si="21"/>
        <v>57.95454545454546</v>
      </c>
      <c r="T22" s="50">
        <f t="shared" si="22"/>
        <v>15.686274509803921</v>
      </c>
      <c r="U22" s="50"/>
      <c r="V22" s="49">
        <v>27</v>
      </c>
      <c r="W22" s="50">
        <f t="shared" si="23"/>
        <v>2.8601694915254239</v>
      </c>
      <c r="X22" s="51">
        <f t="shared" si="24"/>
        <v>9.5744680851063837</v>
      </c>
      <c r="Y22" s="49">
        <v>33</v>
      </c>
      <c r="Z22" s="50">
        <f t="shared" si="25"/>
        <v>4.8600883652430049</v>
      </c>
      <c r="AA22" s="51">
        <f t="shared" si="26"/>
        <v>12.5</v>
      </c>
      <c r="AB22" s="50">
        <f t="shared" si="27"/>
        <v>-18.181818181818183</v>
      </c>
    </row>
    <row r="23" spans="1:28" x14ac:dyDescent="0.25">
      <c r="A23" s="41" t="s">
        <v>103</v>
      </c>
      <c r="B23" s="49">
        <v>15</v>
      </c>
      <c r="C23" s="50">
        <f t="shared" si="12"/>
        <v>3.75</v>
      </c>
      <c r="D23" s="49">
        <v>14</v>
      </c>
      <c r="E23" s="51">
        <f t="shared" si="13"/>
        <v>3.5714285714285712</v>
      </c>
      <c r="F23" s="50">
        <f t="shared" si="14"/>
        <v>7.1428571428571423</v>
      </c>
      <c r="G23" s="50"/>
      <c r="H23" s="49">
        <v>258</v>
      </c>
      <c r="I23" s="50">
        <f t="shared" si="15"/>
        <v>4.0777619724988146</v>
      </c>
      <c r="J23" s="49">
        <v>235</v>
      </c>
      <c r="K23" s="51">
        <f t="shared" si="16"/>
        <v>3.8862245741690096</v>
      </c>
      <c r="L23" s="50">
        <f t="shared" si="17"/>
        <v>9.787234042553191</v>
      </c>
      <c r="M23" s="50"/>
      <c r="N23" s="49">
        <v>154</v>
      </c>
      <c r="O23" s="50">
        <f t="shared" si="18"/>
        <v>4.7195832056389824</v>
      </c>
      <c r="P23" s="50">
        <f t="shared" si="19"/>
        <v>59.689922480620147</v>
      </c>
      <c r="Q23" s="49">
        <v>129</v>
      </c>
      <c r="R23" s="51">
        <f t="shared" si="20"/>
        <v>4.1135204081632653</v>
      </c>
      <c r="S23" s="51">
        <f t="shared" si="21"/>
        <v>54.893617021276597</v>
      </c>
      <c r="T23" s="50">
        <f t="shared" si="22"/>
        <v>19.379844961240313</v>
      </c>
      <c r="U23" s="50"/>
      <c r="V23" s="49">
        <v>57</v>
      </c>
      <c r="W23" s="50">
        <f t="shared" si="23"/>
        <v>6.0381355932203391</v>
      </c>
      <c r="X23" s="51">
        <f t="shared" si="24"/>
        <v>22.093023255813954</v>
      </c>
      <c r="Y23" s="49">
        <v>24</v>
      </c>
      <c r="Z23" s="50">
        <f t="shared" si="25"/>
        <v>3.5346097201767304</v>
      </c>
      <c r="AA23" s="51">
        <f t="shared" si="26"/>
        <v>10.212765957446807</v>
      </c>
      <c r="AB23" s="50">
        <f t="shared" si="27"/>
        <v>137.5</v>
      </c>
    </row>
    <row r="24" spans="1:28" x14ac:dyDescent="0.25">
      <c r="A24" s="41" t="s">
        <v>104</v>
      </c>
      <c r="B24" s="49">
        <v>11</v>
      </c>
      <c r="C24" s="50">
        <f t="shared" si="12"/>
        <v>2.75</v>
      </c>
      <c r="D24" s="49">
        <v>11</v>
      </c>
      <c r="E24" s="51">
        <f t="shared" si="13"/>
        <v>2.806122448979592</v>
      </c>
      <c r="F24" s="50">
        <f t="shared" si="14"/>
        <v>0</v>
      </c>
      <c r="G24" s="50"/>
      <c r="H24" s="49">
        <v>212</v>
      </c>
      <c r="I24" s="50">
        <f t="shared" si="15"/>
        <v>3.3507191401928247</v>
      </c>
      <c r="J24" s="49">
        <v>186</v>
      </c>
      <c r="K24" s="51">
        <f t="shared" si="16"/>
        <v>3.075905407640152</v>
      </c>
      <c r="L24" s="50">
        <f t="shared" si="17"/>
        <v>13.978494623655912</v>
      </c>
      <c r="M24" s="50"/>
      <c r="N24" s="49">
        <v>107</v>
      </c>
      <c r="O24" s="50">
        <f t="shared" si="18"/>
        <v>3.279190928593319</v>
      </c>
      <c r="P24" s="50">
        <f t="shared" si="19"/>
        <v>50.471698113207552</v>
      </c>
      <c r="Q24" s="49">
        <v>95</v>
      </c>
      <c r="R24" s="51">
        <f t="shared" si="20"/>
        <v>3.0293367346938775</v>
      </c>
      <c r="S24" s="51">
        <f t="shared" si="21"/>
        <v>51.075268817204304</v>
      </c>
      <c r="T24" s="50">
        <f t="shared" si="22"/>
        <v>12.631578947368421</v>
      </c>
      <c r="U24" s="50"/>
      <c r="V24" s="49">
        <v>39</v>
      </c>
      <c r="W24" s="50">
        <f t="shared" si="23"/>
        <v>4.1313559322033901</v>
      </c>
      <c r="X24" s="51">
        <f t="shared" si="24"/>
        <v>18.39622641509434</v>
      </c>
      <c r="Y24" s="49">
        <v>8</v>
      </c>
      <c r="Z24" s="50">
        <f t="shared" si="25"/>
        <v>1.1782032400589102</v>
      </c>
      <c r="AA24" s="51">
        <f t="shared" si="26"/>
        <v>4.3010752688172049</v>
      </c>
      <c r="AB24" s="50">
        <f t="shared" si="27"/>
        <v>387.5</v>
      </c>
    </row>
    <row r="25" spans="1:28" x14ac:dyDescent="0.25">
      <c r="A25" s="41" t="s">
        <v>105</v>
      </c>
      <c r="B25" s="49">
        <v>9</v>
      </c>
      <c r="C25" s="50">
        <f t="shared" si="12"/>
        <v>2.25</v>
      </c>
      <c r="D25" s="49">
        <v>8</v>
      </c>
      <c r="E25" s="51">
        <f t="shared" si="13"/>
        <v>2.0408163265306123</v>
      </c>
      <c r="F25" s="50">
        <f t="shared" si="14"/>
        <v>12.5</v>
      </c>
      <c r="G25" s="50"/>
      <c r="H25" s="49">
        <v>211</v>
      </c>
      <c r="I25" s="50">
        <f t="shared" si="15"/>
        <v>3.3349138612296505</v>
      </c>
      <c r="J25" s="49">
        <v>211</v>
      </c>
      <c r="K25" s="51">
        <f t="shared" si="16"/>
        <v>3.4893335538283443</v>
      </c>
      <c r="L25" s="50">
        <f t="shared" si="17"/>
        <v>0</v>
      </c>
      <c r="M25" s="50"/>
      <c r="N25" s="49">
        <v>98</v>
      </c>
      <c r="O25" s="50">
        <f t="shared" si="18"/>
        <v>3.0033711308611708</v>
      </c>
      <c r="P25" s="50">
        <f t="shared" si="19"/>
        <v>46.445497630331758</v>
      </c>
      <c r="Q25" s="49">
        <v>109</v>
      </c>
      <c r="R25" s="51">
        <f t="shared" si="20"/>
        <v>3.4757653061224492</v>
      </c>
      <c r="S25" s="51">
        <f t="shared" si="21"/>
        <v>51.658767772511851</v>
      </c>
      <c r="T25" s="50">
        <f t="shared" si="22"/>
        <v>-10.091743119266056</v>
      </c>
      <c r="U25" s="50"/>
      <c r="V25" s="49">
        <v>30</v>
      </c>
      <c r="W25" s="50">
        <f t="shared" si="23"/>
        <v>3.1779661016949152</v>
      </c>
      <c r="X25" s="51">
        <f t="shared" si="24"/>
        <v>14.218009478672986</v>
      </c>
      <c r="Y25" s="49">
        <v>43</v>
      </c>
      <c r="Z25" s="50">
        <f t="shared" si="25"/>
        <v>6.3328424153166418</v>
      </c>
      <c r="AA25" s="51">
        <f t="shared" si="26"/>
        <v>20.379146919431278</v>
      </c>
      <c r="AB25" s="50">
        <f t="shared" si="27"/>
        <v>-30.232558139534881</v>
      </c>
    </row>
    <row r="26" spans="1:28" x14ac:dyDescent="0.25">
      <c r="A26" s="41" t="s">
        <v>106</v>
      </c>
      <c r="B26" s="49">
        <v>7</v>
      </c>
      <c r="C26" s="50">
        <f t="shared" si="12"/>
        <v>1.7500000000000002</v>
      </c>
      <c r="D26" s="49">
        <v>7</v>
      </c>
      <c r="E26" s="51">
        <f t="shared" si="13"/>
        <v>1.7857142857142856</v>
      </c>
      <c r="F26" s="50">
        <f t="shared" si="14"/>
        <v>0</v>
      </c>
      <c r="G26" s="50"/>
      <c r="H26" s="49">
        <v>170</v>
      </c>
      <c r="I26" s="50">
        <f t="shared" si="15"/>
        <v>2.6868974237395293</v>
      </c>
      <c r="J26" s="49">
        <v>171</v>
      </c>
      <c r="K26" s="51">
        <f t="shared" si="16"/>
        <v>2.8278485199272363</v>
      </c>
      <c r="L26" s="50">
        <f t="shared" si="17"/>
        <v>-0.58479532163742687</v>
      </c>
      <c r="M26" s="50"/>
      <c r="N26" s="49">
        <v>99</v>
      </c>
      <c r="O26" s="50">
        <f t="shared" si="18"/>
        <v>3.0340177750536315</v>
      </c>
      <c r="P26" s="50">
        <f t="shared" si="19"/>
        <v>58.235294117647065</v>
      </c>
      <c r="Q26" s="49">
        <v>102</v>
      </c>
      <c r="R26" s="51">
        <f t="shared" si="20"/>
        <v>3.2525510204081636</v>
      </c>
      <c r="S26" s="51">
        <f t="shared" si="21"/>
        <v>59.649122807017541</v>
      </c>
      <c r="T26" s="50">
        <f t="shared" si="22"/>
        <v>-2.9411764705882351</v>
      </c>
      <c r="U26" s="50"/>
      <c r="V26" s="49">
        <v>33</v>
      </c>
      <c r="W26" s="50">
        <f t="shared" si="23"/>
        <v>3.4957627118644066</v>
      </c>
      <c r="X26" s="51">
        <f t="shared" si="24"/>
        <v>19.411764705882355</v>
      </c>
      <c r="Y26" s="49">
        <v>26</v>
      </c>
      <c r="Z26" s="50">
        <f t="shared" si="25"/>
        <v>3.8291605301914582</v>
      </c>
      <c r="AA26" s="51">
        <f t="shared" si="26"/>
        <v>15.204678362573098</v>
      </c>
      <c r="AB26" s="50">
        <f t="shared" si="27"/>
        <v>26.923076923076923</v>
      </c>
    </row>
    <row r="27" spans="1:28" x14ac:dyDescent="0.25">
      <c r="A27" s="41" t="s">
        <v>107</v>
      </c>
      <c r="B27" s="49">
        <v>7</v>
      </c>
      <c r="C27" s="50">
        <f t="shared" si="12"/>
        <v>1.7500000000000002</v>
      </c>
      <c r="D27" s="49">
        <v>6</v>
      </c>
      <c r="E27" s="51">
        <f t="shared" si="13"/>
        <v>1.5306122448979591</v>
      </c>
      <c r="F27" s="50">
        <f t="shared" si="14"/>
        <v>16.666666666666664</v>
      </c>
      <c r="G27" s="50"/>
      <c r="H27" s="49">
        <v>161</v>
      </c>
      <c r="I27" s="50">
        <f t="shared" si="15"/>
        <v>2.5446499130709657</v>
      </c>
      <c r="J27" s="49">
        <v>126</v>
      </c>
      <c r="K27" s="51">
        <f t="shared" si="16"/>
        <v>2.0836778567884902</v>
      </c>
      <c r="L27" s="50">
        <f t="shared" si="17"/>
        <v>27.777777777777779</v>
      </c>
      <c r="M27" s="50"/>
      <c r="N27" s="49">
        <v>90</v>
      </c>
      <c r="O27" s="50">
        <f t="shared" si="18"/>
        <v>2.7581979773214833</v>
      </c>
      <c r="P27" s="50">
        <f t="shared" si="19"/>
        <v>55.900621118012417</v>
      </c>
      <c r="Q27" s="49">
        <v>73</v>
      </c>
      <c r="R27" s="51">
        <f t="shared" si="20"/>
        <v>2.3278061224489797</v>
      </c>
      <c r="S27" s="51">
        <f t="shared" si="21"/>
        <v>57.936507936507944</v>
      </c>
      <c r="T27" s="50">
        <f t="shared" si="22"/>
        <v>23.287671232876711</v>
      </c>
      <c r="U27" s="50"/>
      <c r="V27" s="49">
        <v>26</v>
      </c>
      <c r="W27" s="50">
        <f t="shared" si="23"/>
        <v>2.754237288135593</v>
      </c>
      <c r="X27" s="51">
        <f t="shared" si="24"/>
        <v>16.149068322981368</v>
      </c>
      <c r="Y27" s="49">
        <v>9</v>
      </c>
      <c r="Z27" s="50">
        <f t="shared" si="25"/>
        <v>1.3254786450662739</v>
      </c>
      <c r="AA27" s="51">
        <f t="shared" si="26"/>
        <v>7.1428571428571423</v>
      </c>
      <c r="AB27" s="50">
        <f t="shared" si="27"/>
        <v>188.88888888888889</v>
      </c>
    </row>
    <row r="28" spans="1:28" x14ac:dyDescent="0.25">
      <c r="A28" s="41" t="s">
        <v>108</v>
      </c>
      <c r="B28" s="49">
        <v>6</v>
      </c>
      <c r="C28" s="50">
        <f t="shared" si="12"/>
        <v>1.5</v>
      </c>
      <c r="D28" s="49">
        <v>6</v>
      </c>
      <c r="E28" s="51">
        <f t="shared" si="13"/>
        <v>1.5306122448979591</v>
      </c>
      <c r="F28" s="50">
        <f t="shared" si="14"/>
        <v>0</v>
      </c>
      <c r="G28" s="50"/>
      <c r="H28" s="49">
        <v>133</v>
      </c>
      <c r="I28" s="50">
        <f t="shared" si="15"/>
        <v>2.1021021021021022</v>
      </c>
      <c r="J28" s="49">
        <v>158</v>
      </c>
      <c r="K28" s="51">
        <f t="shared" si="16"/>
        <v>2.6128658839093766</v>
      </c>
      <c r="L28" s="50">
        <f t="shared" si="17"/>
        <v>-15.822784810126583</v>
      </c>
      <c r="M28" s="50"/>
      <c r="N28" s="49">
        <v>79</v>
      </c>
      <c r="O28" s="50">
        <f t="shared" si="18"/>
        <v>2.4210848912044129</v>
      </c>
      <c r="P28" s="50">
        <f t="shared" si="19"/>
        <v>59.398496240601503</v>
      </c>
      <c r="Q28" s="49">
        <v>102</v>
      </c>
      <c r="R28" s="51">
        <f t="shared" si="20"/>
        <v>3.2525510204081636</v>
      </c>
      <c r="S28" s="51">
        <f t="shared" si="21"/>
        <v>64.556962025316452</v>
      </c>
      <c r="T28" s="50">
        <f t="shared" si="22"/>
        <v>-22.549019607843139</v>
      </c>
      <c r="U28" s="50"/>
      <c r="V28" s="49">
        <v>36</v>
      </c>
      <c r="W28" s="50">
        <f t="shared" si="23"/>
        <v>3.8135593220338984</v>
      </c>
      <c r="X28" s="51">
        <f t="shared" si="24"/>
        <v>27.06766917293233</v>
      </c>
      <c r="Y28" s="49">
        <v>55</v>
      </c>
      <c r="Z28" s="50">
        <f t="shared" si="25"/>
        <v>8.100147275405007</v>
      </c>
      <c r="AA28" s="51">
        <f t="shared" si="26"/>
        <v>34.810126582278485</v>
      </c>
      <c r="AB28" s="50">
        <f t="shared" si="27"/>
        <v>-34.545454545454547</v>
      </c>
    </row>
    <row r="29" spans="1:28" x14ac:dyDescent="0.25">
      <c r="A29" s="41" t="s">
        <v>109</v>
      </c>
      <c r="B29" s="49">
        <v>8</v>
      </c>
      <c r="C29" s="50">
        <f t="shared" si="12"/>
        <v>2</v>
      </c>
      <c r="D29" s="49">
        <v>8</v>
      </c>
      <c r="E29" s="51">
        <f t="shared" si="13"/>
        <v>2.0408163265306123</v>
      </c>
      <c r="F29" s="50">
        <f t="shared" si="14"/>
        <v>0</v>
      </c>
      <c r="G29" s="50"/>
      <c r="H29" s="49">
        <v>118</v>
      </c>
      <c r="I29" s="50">
        <f t="shared" si="15"/>
        <v>1.8650229176544968</v>
      </c>
      <c r="J29" s="49">
        <v>123</v>
      </c>
      <c r="K29" s="51">
        <f t="shared" si="16"/>
        <v>2.0340664792459071</v>
      </c>
      <c r="L29" s="50">
        <f t="shared" si="17"/>
        <v>-4.0650406504065035</v>
      </c>
      <c r="M29" s="50"/>
      <c r="N29" s="49">
        <v>58</v>
      </c>
      <c r="O29" s="50">
        <f t="shared" si="18"/>
        <v>1.7775053631627336</v>
      </c>
      <c r="P29" s="50">
        <f t="shared" si="19"/>
        <v>49.152542372881356</v>
      </c>
      <c r="Q29" s="49">
        <v>67</v>
      </c>
      <c r="R29" s="51">
        <f t="shared" si="20"/>
        <v>2.1364795918367347</v>
      </c>
      <c r="S29" s="51">
        <f t="shared" si="21"/>
        <v>54.471544715447152</v>
      </c>
      <c r="T29" s="50">
        <f t="shared" si="22"/>
        <v>-13.432835820895523</v>
      </c>
      <c r="U29" s="50"/>
      <c r="V29" s="49">
        <v>21</v>
      </c>
      <c r="W29" s="50">
        <f t="shared" si="23"/>
        <v>2.2245762711864407</v>
      </c>
      <c r="X29" s="51">
        <f t="shared" si="24"/>
        <v>17.796610169491526</v>
      </c>
      <c r="Y29" s="49">
        <v>19</v>
      </c>
      <c r="Z29" s="50">
        <f t="shared" si="25"/>
        <v>2.7982326951399119</v>
      </c>
      <c r="AA29" s="51">
        <f t="shared" si="26"/>
        <v>15.447154471544716</v>
      </c>
      <c r="AB29" s="50">
        <f t="shared" si="27"/>
        <v>10.526315789473683</v>
      </c>
    </row>
    <row r="30" spans="1:28" x14ac:dyDescent="0.25">
      <c r="A30" s="41" t="s">
        <v>110</v>
      </c>
      <c r="B30" s="49">
        <v>6</v>
      </c>
      <c r="C30" s="50">
        <f t="shared" si="12"/>
        <v>1.5</v>
      </c>
      <c r="D30" s="49">
        <v>6</v>
      </c>
      <c r="E30" s="51">
        <f t="shared" si="13"/>
        <v>1.5306122448979591</v>
      </c>
      <c r="F30" s="50">
        <f t="shared" si="14"/>
        <v>0</v>
      </c>
      <c r="G30" s="50"/>
      <c r="H30" s="49">
        <v>109</v>
      </c>
      <c r="I30" s="50">
        <f t="shared" si="15"/>
        <v>1.7227754069859331</v>
      </c>
      <c r="J30" s="49">
        <v>93</v>
      </c>
      <c r="K30" s="51">
        <f t="shared" si="16"/>
        <v>1.537952703820076</v>
      </c>
      <c r="L30" s="50">
        <f t="shared" si="17"/>
        <v>17.20430107526882</v>
      </c>
      <c r="M30" s="50"/>
      <c r="N30" s="49">
        <v>58</v>
      </c>
      <c r="O30" s="50">
        <f t="shared" si="18"/>
        <v>1.7775053631627336</v>
      </c>
      <c r="P30" s="50">
        <f t="shared" si="19"/>
        <v>53.211009174311933</v>
      </c>
      <c r="Q30" s="49">
        <v>51</v>
      </c>
      <c r="R30" s="51">
        <f t="shared" si="20"/>
        <v>1.6262755102040818</v>
      </c>
      <c r="S30" s="51">
        <f t="shared" si="21"/>
        <v>54.838709677419352</v>
      </c>
      <c r="T30" s="50">
        <f t="shared" si="22"/>
        <v>13.725490196078432</v>
      </c>
      <c r="U30" s="50"/>
      <c r="V30" s="49">
        <v>23</v>
      </c>
      <c r="W30" s="50">
        <f t="shared" si="23"/>
        <v>2.4364406779661016</v>
      </c>
      <c r="X30" s="51">
        <f t="shared" si="24"/>
        <v>21.100917431192663</v>
      </c>
      <c r="Y30" s="49">
        <v>6</v>
      </c>
      <c r="Z30" s="50">
        <f t="shared" si="25"/>
        <v>0.88365243004418259</v>
      </c>
      <c r="AA30" s="51">
        <f t="shared" si="26"/>
        <v>6.4516129032258061</v>
      </c>
      <c r="AB30" s="50">
        <f t="shared" si="27"/>
        <v>283.33333333333337</v>
      </c>
    </row>
    <row r="31" spans="1:28" x14ac:dyDescent="0.25">
      <c r="A31" s="41" t="s">
        <v>111</v>
      </c>
      <c r="B31" s="49">
        <v>5</v>
      </c>
      <c r="C31" s="50">
        <f t="shared" si="12"/>
        <v>1.25</v>
      </c>
      <c r="D31" s="49">
        <v>5</v>
      </c>
      <c r="E31" s="51">
        <f t="shared" si="13"/>
        <v>1.2755102040816326</v>
      </c>
      <c r="F31" s="50">
        <f t="shared" si="14"/>
        <v>0</v>
      </c>
      <c r="G31" s="50"/>
      <c r="H31" s="49">
        <v>100</v>
      </c>
      <c r="I31" s="50">
        <f t="shared" si="15"/>
        <v>1.5805278963173699</v>
      </c>
      <c r="J31" s="49">
        <v>137</v>
      </c>
      <c r="K31" s="51">
        <f t="shared" si="16"/>
        <v>2.2655862411112948</v>
      </c>
      <c r="L31" s="50">
        <f t="shared" si="17"/>
        <v>-27.007299270072991</v>
      </c>
      <c r="M31" s="50"/>
      <c r="N31" s="49">
        <v>43</v>
      </c>
      <c r="O31" s="50">
        <f t="shared" si="18"/>
        <v>1.3178057002758199</v>
      </c>
      <c r="P31" s="50">
        <f t="shared" si="19"/>
        <v>43</v>
      </c>
      <c r="Q31" s="49">
        <v>67</v>
      </c>
      <c r="R31" s="51">
        <f t="shared" si="20"/>
        <v>2.1364795918367347</v>
      </c>
      <c r="S31" s="51">
        <f t="shared" si="21"/>
        <v>48.9051094890511</v>
      </c>
      <c r="T31" s="50">
        <f t="shared" si="22"/>
        <v>-35.820895522388057</v>
      </c>
      <c r="U31" s="50"/>
      <c r="V31" s="49">
        <v>9</v>
      </c>
      <c r="W31" s="50">
        <f t="shared" si="23"/>
        <v>0.95338983050847459</v>
      </c>
      <c r="X31" s="51">
        <f t="shared" si="24"/>
        <v>9</v>
      </c>
      <c r="Y31" s="49">
        <v>41</v>
      </c>
      <c r="Z31" s="50">
        <f t="shared" si="25"/>
        <v>6.0382916053019144</v>
      </c>
      <c r="AA31" s="51">
        <f t="shared" si="26"/>
        <v>29.927007299270077</v>
      </c>
      <c r="AB31" s="50">
        <f t="shared" si="27"/>
        <v>-78.048780487804876</v>
      </c>
    </row>
    <row r="32" spans="1:28" x14ac:dyDescent="0.25">
      <c r="A32" s="41" t="s">
        <v>112</v>
      </c>
      <c r="B32" s="49">
        <v>7</v>
      </c>
      <c r="C32" s="50">
        <f t="shared" si="12"/>
        <v>1.7500000000000002</v>
      </c>
      <c r="D32" s="49">
        <v>7</v>
      </c>
      <c r="E32" s="51">
        <f t="shared" si="13"/>
        <v>1.7857142857142856</v>
      </c>
      <c r="F32" s="50">
        <f t="shared" si="14"/>
        <v>0</v>
      </c>
      <c r="G32" s="50"/>
      <c r="H32" s="49">
        <v>95</v>
      </c>
      <c r="I32" s="50">
        <f t="shared" si="15"/>
        <v>1.5015015015015014</v>
      </c>
      <c r="J32" s="49">
        <v>105</v>
      </c>
      <c r="K32" s="51">
        <f t="shared" si="16"/>
        <v>1.7363982139904084</v>
      </c>
      <c r="L32" s="50">
        <f t="shared" si="17"/>
        <v>-9.5238095238095237</v>
      </c>
      <c r="M32" s="50"/>
      <c r="N32" s="49">
        <v>36</v>
      </c>
      <c r="O32" s="50">
        <f t="shared" si="18"/>
        <v>1.1032791909285933</v>
      </c>
      <c r="P32" s="50">
        <f t="shared" si="19"/>
        <v>37.894736842105267</v>
      </c>
      <c r="Q32" s="49">
        <v>43</v>
      </c>
      <c r="R32" s="51">
        <f t="shared" si="20"/>
        <v>1.3711734693877551</v>
      </c>
      <c r="S32" s="51">
        <f t="shared" si="21"/>
        <v>40.952380952380949</v>
      </c>
      <c r="T32" s="50">
        <f t="shared" si="22"/>
        <v>-16.279069767441861</v>
      </c>
      <c r="U32" s="50"/>
      <c r="V32" s="49">
        <v>1</v>
      </c>
      <c r="W32" s="50">
        <f t="shared" si="23"/>
        <v>0.1059322033898305</v>
      </c>
      <c r="X32" s="51">
        <f t="shared" si="24"/>
        <v>1.0526315789473684</v>
      </c>
      <c r="Y32" s="49">
        <v>6</v>
      </c>
      <c r="Z32" s="50">
        <f t="shared" si="25"/>
        <v>0.88365243004418259</v>
      </c>
      <c r="AA32" s="51">
        <f t="shared" si="26"/>
        <v>5.7142857142857144</v>
      </c>
      <c r="AB32" s="50">
        <f t="shared" si="27"/>
        <v>-83.333333333333343</v>
      </c>
    </row>
    <row r="33" spans="1:28" x14ac:dyDescent="0.25">
      <c r="A33" s="41" t="s">
        <v>113</v>
      </c>
      <c r="B33" s="49">
        <v>3</v>
      </c>
      <c r="C33" s="50">
        <f t="shared" si="12"/>
        <v>0.75</v>
      </c>
      <c r="D33" s="49">
        <v>3</v>
      </c>
      <c r="E33" s="51">
        <f t="shared" si="13"/>
        <v>0.76530612244897955</v>
      </c>
      <c r="F33" s="50">
        <f t="shared" si="14"/>
        <v>0</v>
      </c>
      <c r="G33" s="50"/>
      <c r="H33" s="49">
        <v>86</v>
      </c>
      <c r="I33" s="50">
        <f t="shared" si="15"/>
        <v>1.3592539908329382</v>
      </c>
      <c r="J33" s="49">
        <v>78</v>
      </c>
      <c r="K33" s="51">
        <f t="shared" si="16"/>
        <v>1.2898958161071605</v>
      </c>
      <c r="L33" s="50">
        <f t="shared" si="17"/>
        <v>10.256410256410255</v>
      </c>
      <c r="M33" s="50"/>
      <c r="N33" s="49">
        <v>54</v>
      </c>
      <c r="O33" s="50">
        <f t="shared" si="18"/>
        <v>1.65491878639289</v>
      </c>
      <c r="P33" s="50">
        <f t="shared" si="19"/>
        <v>62.790697674418603</v>
      </c>
      <c r="Q33" s="49">
        <v>47</v>
      </c>
      <c r="R33" s="51">
        <f t="shared" si="20"/>
        <v>1.4987244897959182</v>
      </c>
      <c r="S33" s="51">
        <f t="shared" si="21"/>
        <v>60.256410256410255</v>
      </c>
      <c r="T33" s="50">
        <f t="shared" si="22"/>
        <v>14.893617021276595</v>
      </c>
      <c r="U33" s="50"/>
      <c r="V33" s="49">
        <v>38</v>
      </c>
      <c r="W33" s="50">
        <f t="shared" si="23"/>
        <v>4.0254237288135588</v>
      </c>
      <c r="X33" s="51">
        <f t="shared" si="24"/>
        <v>44.186046511627907</v>
      </c>
      <c r="Y33" s="49">
        <v>27</v>
      </c>
      <c r="Z33" s="50">
        <f t="shared" si="25"/>
        <v>3.9764359351988214</v>
      </c>
      <c r="AA33" s="51">
        <f t="shared" si="26"/>
        <v>34.615384615384613</v>
      </c>
      <c r="AB33" s="50">
        <f t="shared" si="27"/>
        <v>40.74074074074074</v>
      </c>
    </row>
    <row r="34" spans="1:28" x14ac:dyDescent="0.25">
      <c r="A34" s="41" t="s">
        <v>114</v>
      </c>
      <c r="B34" s="49">
        <v>10</v>
      </c>
      <c r="C34" s="50">
        <f t="shared" si="12"/>
        <v>2.5</v>
      </c>
      <c r="D34" s="49">
        <v>10</v>
      </c>
      <c r="E34" s="51">
        <f t="shared" si="13"/>
        <v>2.5510204081632653</v>
      </c>
      <c r="F34" s="50">
        <f t="shared" si="14"/>
        <v>0</v>
      </c>
      <c r="G34" s="50"/>
      <c r="H34" s="49">
        <v>85</v>
      </c>
      <c r="I34" s="50">
        <f t="shared" si="15"/>
        <v>1.3434487118697647</v>
      </c>
      <c r="J34" s="49">
        <v>87</v>
      </c>
      <c r="K34" s="51">
        <f t="shared" si="16"/>
        <v>1.4387299487349099</v>
      </c>
      <c r="L34" s="50">
        <f t="shared" si="17"/>
        <v>-2.2988505747126435</v>
      </c>
      <c r="M34" s="50"/>
      <c r="N34" s="49">
        <v>41</v>
      </c>
      <c r="O34" s="50">
        <f t="shared" si="18"/>
        <v>1.2565124118908981</v>
      </c>
      <c r="P34" s="50">
        <f t="shared" si="19"/>
        <v>48.235294117647058</v>
      </c>
      <c r="Q34" s="49">
        <v>43</v>
      </c>
      <c r="R34" s="51">
        <f t="shared" si="20"/>
        <v>1.3711734693877551</v>
      </c>
      <c r="S34" s="51">
        <f t="shared" si="21"/>
        <v>49.425287356321839</v>
      </c>
      <c r="T34" s="50">
        <f t="shared" si="22"/>
        <v>-4.6511627906976747</v>
      </c>
      <c r="U34" s="50"/>
      <c r="V34" s="49">
        <v>4</v>
      </c>
      <c r="W34" s="50">
        <f t="shared" si="23"/>
        <v>0.42372881355932202</v>
      </c>
      <c r="X34" s="51">
        <f t="shared" si="24"/>
        <v>4.7058823529411766</v>
      </c>
      <c r="Y34" s="49">
        <v>3</v>
      </c>
      <c r="Z34" s="50">
        <f t="shared" si="25"/>
        <v>0.4418262150220913</v>
      </c>
      <c r="AA34" s="51">
        <f t="shared" si="26"/>
        <v>3.4482758620689653</v>
      </c>
      <c r="AB34" s="50">
        <f t="shared" si="27"/>
        <v>33.333333333333329</v>
      </c>
    </row>
    <row r="35" spans="1:28" x14ac:dyDescent="0.25">
      <c r="A35" s="41" t="s">
        <v>115</v>
      </c>
      <c r="B35" s="49">
        <v>3</v>
      </c>
      <c r="C35" s="50">
        <f t="shared" si="12"/>
        <v>0.75</v>
      </c>
      <c r="D35" s="49">
        <v>3</v>
      </c>
      <c r="E35" s="51">
        <f t="shared" si="13"/>
        <v>0.76530612244897955</v>
      </c>
      <c r="F35" s="50">
        <f t="shared" si="14"/>
        <v>0</v>
      </c>
      <c r="G35" s="50"/>
      <c r="H35" s="49">
        <v>85</v>
      </c>
      <c r="I35" s="50">
        <f t="shared" si="15"/>
        <v>1.3434487118697647</v>
      </c>
      <c r="J35" s="49">
        <v>81</v>
      </c>
      <c r="K35" s="51">
        <f t="shared" si="16"/>
        <v>1.3395071936497436</v>
      </c>
      <c r="L35" s="50">
        <f t="shared" si="17"/>
        <v>4.9382716049382713</v>
      </c>
      <c r="M35" s="50"/>
      <c r="N35" s="49">
        <v>54</v>
      </c>
      <c r="O35" s="50">
        <f t="shared" si="18"/>
        <v>1.65491878639289</v>
      </c>
      <c r="P35" s="50">
        <f t="shared" si="19"/>
        <v>63.529411764705877</v>
      </c>
      <c r="Q35" s="49">
        <v>46</v>
      </c>
      <c r="R35" s="51">
        <f t="shared" si="20"/>
        <v>1.4668367346938775</v>
      </c>
      <c r="S35" s="51">
        <f t="shared" si="21"/>
        <v>56.79012345679012</v>
      </c>
      <c r="T35" s="50">
        <f t="shared" si="22"/>
        <v>17.391304347826086</v>
      </c>
      <c r="U35" s="50"/>
      <c r="V35" s="49">
        <v>49</v>
      </c>
      <c r="W35" s="50">
        <f t="shared" si="23"/>
        <v>5.1906779661016946</v>
      </c>
      <c r="X35" s="51">
        <f t="shared" si="24"/>
        <v>57.647058823529406</v>
      </c>
      <c r="Y35" s="49">
        <v>49</v>
      </c>
      <c r="Z35" s="50">
        <f t="shared" si="25"/>
        <v>7.216494845360824</v>
      </c>
      <c r="AA35" s="51">
        <f t="shared" si="26"/>
        <v>60.493827160493829</v>
      </c>
      <c r="AB35" s="50">
        <f t="shared" si="27"/>
        <v>0</v>
      </c>
    </row>
    <row r="36" spans="1:28" x14ac:dyDescent="0.25">
      <c r="A36" s="41" t="s">
        <v>116</v>
      </c>
      <c r="B36" s="49">
        <v>6</v>
      </c>
      <c r="C36" s="50">
        <f t="shared" si="12"/>
        <v>1.5</v>
      </c>
      <c r="D36" s="49">
        <v>6</v>
      </c>
      <c r="E36" s="51">
        <f t="shared" si="13"/>
        <v>1.5306122448979591</v>
      </c>
      <c r="F36" s="50">
        <f t="shared" si="14"/>
        <v>0</v>
      </c>
      <c r="G36" s="50"/>
      <c r="H36" s="49">
        <v>84</v>
      </c>
      <c r="I36" s="50">
        <f t="shared" si="15"/>
        <v>1.3276434329065909</v>
      </c>
      <c r="J36" s="49">
        <v>83</v>
      </c>
      <c r="K36" s="51">
        <f t="shared" si="16"/>
        <v>1.3725814453447991</v>
      </c>
      <c r="L36" s="50">
        <f t="shared" si="17"/>
        <v>1.2048192771084338</v>
      </c>
      <c r="M36" s="50"/>
      <c r="N36" s="49">
        <v>50</v>
      </c>
      <c r="O36" s="50">
        <f t="shared" si="18"/>
        <v>1.5323322096230463</v>
      </c>
      <c r="P36" s="50">
        <f t="shared" si="19"/>
        <v>59.523809523809526</v>
      </c>
      <c r="Q36" s="49">
        <v>51</v>
      </c>
      <c r="R36" s="51">
        <f t="shared" si="20"/>
        <v>1.6262755102040818</v>
      </c>
      <c r="S36" s="51">
        <f t="shared" si="21"/>
        <v>61.445783132530117</v>
      </c>
      <c r="T36" s="50">
        <f t="shared" si="22"/>
        <v>-1.9607843137254901</v>
      </c>
      <c r="U36" s="50"/>
      <c r="V36" s="49">
        <v>21</v>
      </c>
      <c r="W36" s="50">
        <f t="shared" si="23"/>
        <v>2.2245762711864407</v>
      </c>
      <c r="X36" s="51">
        <f t="shared" si="24"/>
        <v>25</v>
      </c>
      <c r="Y36" s="49">
        <v>19</v>
      </c>
      <c r="Z36" s="50">
        <f t="shared" si="25"/>
        <v>2.7982326951399119</v>
      </c>
      <c r="AA36" s="51">
        <f t="shared" si="26"/>
        <v>22.891566265060241</v>
      </c>
      <c r="AB36" s="50">
        <f t="shared" si="27"/>
        <v>10.526315789473683</v>
      </c>
    </row>
    <row r="37" spans="1:28" x14ac:dyDescent="0.25">
      <c r="A37" s="116" t="s">
        <v>117</v>
      </c>
      <c r="B37" s="112">
        <v>3</v>
      </c>
      <c r="C37" s="117">
        <f t="shared" si="12"/>
        <v>0.75</v>
      </c>
      <c r="D37" s="112">
        <v>3</v>
      </c>
      <c r="E37" s="118">
        <f t="shared" si="13"/>
        <v>0.76530612244897955</v>
      </c>
      <c r="F37" s="117">
        <f t="shared" si="14"/>
        <v>0</v>
      </c>
      <c r="G37" s="112"/>
      <c r="H37" s="112">
        <v>81</v>
      </c>
      <c r="I37" s="117">
        <f t="shared" si="15"/>
        <v>1.2802275960170697</v>
      </c>
      <c r="J37" s="112">
        <v>79</v>
      </c>
      <c r="K37" s="51">
        <f t="shared" si="16"/>
        <v>1.3064329419546883</v>
      </c>
      <c r="L37" s="50">
        <f t="shared" si="17"/>
        <v>2.5316455696202533</v>
      </c>
      <c r="M37" s="112"/>
      <c r="N37" s="49">
        <v>32</v>
      </c>
      <c r="O37" s="50">
        <f t="shared" si="18"/>
        <v>0.98069261415874953</v>
      </c>
      <c r="P37" s="50">
        <f t="shared" si="19"/>
        <v>39.506172839506171</v>
      </c>
      <c r="Q37" s="49">
        <v>35</v>
      </c>
      <c r="R37" s="51">
        <f t="shared" si="20"/>
        <v>1.1160714285714286</v>
      </c>
      <c r="S37" s="51">
        <f t="shared" si="21"/>
        <v>44.303797468354425</v>
      </c>
      <c r="T37" s="50">
        <f t="shared" si="22"/>
        <v>-8.5714285714285712</v>
      </c>
      <c r="U37" s="49"/>
      <c r="V37" s="49">
        <v>21</v>
      </c>
      <c r="W37" s="50">
        <f t="shared" si="23"/>
        <v>2.2245762711864407</v>
      </c>
      <c r="X37" s="51">
        <f t="shared" si="24"/>
        <v>25.925925925925924</v>
      </c>
      <c r="Y37" s="49">
        <v>16</v>
      </c>
      <c r="Z37" s="50">
        <f t="shared" si="25"/>
        <v>2.3564064801178204</v>
      </c>
      <c r="AA37" s="51">
        <f t="shared" si="26"/>
        <v>20.253164556962027</v>
      </c>
      <c r="AB37" s="50">
        <f t="shared" si="27"/>
        <v>31.25</v>
      </c>
    </row>
    <row r="38" spans="1:28" x14ac:dyDescent="0.25">
      <c r="A38" s="206" t="s">
        <v>118</v>
      </c>
      <c r="B38" s="207"/>
      <c r="C38" s="207"/>
      <c r="D38" s="207"/>
      <c r="E38" s="207"/>
      <c r="F38" s="207"/>
      <c r="G38" s="207"/>
      <c r="H38" s="207"/>
      <c r="I38" s="207"/>
      <c r="J38" s="207"/>
      <c r="K38" s="45"/>
      <c r="L38" s="46"/>
      <c r="M38" s="45"/>
      <c r="N38" s="45"/>
      <c r="O38" s="45"/>
      <c r="P38" s="46"/>
      <c r="Q38" s="45"/>
      <c r="R38" s="45"/>
      <c r="S38" s="46"/>
      <c r="T38" s="46"/>
      <c r="U38" s="45"/>
      <c r="V38" s="45"/>
      <c r="W38" s="45"/>
      <c r="X38" s="46"/>
      <c r="Y38" s="45"/>
      <c r="Z38" s="45"/>
      <c r="AA38" s="46"/>
      <c r="AB38" s="46"/>
    </row>
  </sheetData>
  <mergeCells count="38">
    <mergeCell ref="A38:J38"/>
    <mergeCell ref="J3:K3"/>
    <mergeCell ref="L3:L4"/>
    <mergeCell ref="N3:P3"/>
    <mergeCell ref="Q3:S3"/>
    <mergeCell ref="A12:J12"/>
    <mergeCell ref="J16:K16"/>
    <mergeCell ref="L16:L17"/>
    <mergeCell ref="N16:P16"/>
    <mergeCell ref="Q16:S16"/>
    <mergeCell ref="A1:AB1"/>
    <mergeCell ref="A2:A4"/>
    <mergeCell ref="B2:F2"/>
    <mergeCell ref="H2:L2"/>
    <mergeCell ref="N2:T2"/>
    <mergeCell ref="V2:AB2"/>
    <mergeCell ref="B3:C3"/>
    <mergeCell ref="D3:E3"/>
    <mergeCell ref="F3:F4"/>
    <mergeCell ref="H3:I3"/>
    <mergeCell ref="Y3:AA3"/>
    <mergeCell ref="AB3:AB4"/>
    <mergeCell ref="T3:T4"/>
    <mergeCell ref="V3:X3"/>
    <mergeCell ref="T16:T17"/>
    <mergeCell ref="V16:X16"/>
    <mergeCell ref="Y16:AA16"/>
    <mergeCell ref="A14:AB14"/>
    <mergeCell ref="A15:A17"/>
    <mergeCell ref="B15:F15"/>
    <mergeCell ref="H15:L15"/>
    <mergeCell ref="N15:T15"/>
    <mergeCell ref="V15:AB15"/>
    <mergeCell ref="B16:C16"/>
    <mergeCell ref="D16:E16"/>
    <mergeCell ref="AB16:AB17"/>
    <mergeCell ref="F16:F17"/>
    <mergeCell ref="H16:I16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Q12" sqref="Q12"/>
    </sheetView>
  </sheetViews>
  <sheetFormatPr defaultRowHeight="15" x14ac:dyDescent="0.25"/>
  <cols>
    <col min="1" max="1" width="33.85546875" customWidth="1"/>
  </cols>
  <sheetData>
    <row r="1" spans="1:22" ht="33" customHeight="1" x14ac:dyDescent="0.25">
      <c r="A1" s="209" t="s">
        <v>147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22" ht="22.5" customHeight="1" x14ac:dyDescent="0.25">
      <c r="A2" s="129" t="s">
        <v>146</v>
      </c>
      <c r="B2" s="210" t="s">
        <v>142</v>
      </c>
      <c r="C2" s="141"/>
      <c r="D2" s="141"/>
      <c r="E2" s="211" t="s">
        <v>143</v>
      </c>
      <c r="F2" s="141"/>
      <c r="G2" s="141"/>
      <c r="H2" s="211" t="s">
        <v>144</v>
      </c>
      <c r="I2" s="141"/>
      <c r="J2" s="141"/>
      <c r="K2" s="211" t="s">
        <v>145</v>
      </c>
      <c r="L2" s="141" t="s">
        <v>13</v>
      </c>
      <c r="M2" s="141"/>
    </row>
    <row r="3" spans="1:22" x14ac:dyDescent="0.25">
      <c r="A3" s="208"/>
      <c r="B3" s="122" t="s">
        <v>141</v>
      </c>
      <c r="C3" s="122" t="s">
        <v>24</v>
      </c>
      <c r="D3" s="121" t="s">
        <v>76</v>
      </c>
      <c r="E3" s="122" t="s">
        <v>141</v>
      </c>
      <c r="F3" s="122" t="s">
        <v>24</v>
      </c>
      <c r="G3" s="121" t="s">
        <v>76</v>
      </c>
      <c r="H3" s="122" t="s">
        <v>141</v>
      </c>
      <c r="I3" s="122" t="s">
        <v>24</v>
      </c>
      <c r="J3" s="121" t="s">
        <v>76</v>
      </c>
      <c r="K3" s="122" t="s">
        <v>141</v>
      </c>
      <c r="L3" s="122" t="s">
        <v>24</v>
      </c>
      <c r="M3" s="121" t="s">
        <v>76</v>
      </c>
    </row>
    <row r="4" spans="1:22" ht="28.5" x14ac:dyDescent="0.25">
      <c r="A4" s="1" t="s">
        <v>9</v>
      </c>
      <c r="B4" s="70">
        <v>4887</v>
      </c>
      <c r="C4" s="70">
        <v>2663</v>
      </c>
      <c r="D4" s="70">
        <v>7550</v>
      </c>
      <c r="E4" s="70">
        <v>93</v>
      </c>
      <c r="F4" s="70">
        <v>162</v>
      </c>
      <c r="G4" s="70">
        <v>255</v>
      </c>
      <c r="H4" s="70">
        <v>6044</v>
      </c>
      <c r="I4" s="70">
        <v>7209</v>
      </c>
      <c r="J4" s="70">
        <v>13253</v>
      </c>
      <c r="K4" s="70">
        <v>11024</v>
      </c>
      <c r="L4" s="70">
        <v>10034</v>
      </c>
      <c r="M4" s="70">
        <v>21058</v>
      </c>
    </row>
    <row r="5" spans="1:22" x14ac:dyDescent="0.25">
      <c r="A5" s="2" t="s">
        <v>119</v>
      </c>
      <c r="B5" s="70">
        <v>570</v>
      </c>
      <c r="C5" s="70">
        <v>466</v>
      </c>
      <c r="D5" s="70">
        <v>1036</v>
      </c>
      <c r="E5" s="70">
        <v>76</v>
      </c>
      <c r="F5" s="70">
        <v>40</v>
      </c>
      <c r="G5" s="70">
        <v>116</v>
      </c>
      <c r="H5" s="70">
        <v>3098</v>
      </c>
      <c r="I5" s="70">
        <v>1269</v>
      </c>
      <c r="J5" s="70">
        <v>4367</v>
      </c>
      <c r="K5" s="70">
        <v>3744</v>
      </c>
      <c r="L5" s="70">
        <v>1775</v>
      </c>
      <c r="M5" s="70">
        <v>5519</v>
      </c>
    </row>
    <row r="6" spans="1:22" x14ac:dyDescent="0.25">
      <c r="A6" s="2" t="s">
        <v>83</v>
      </c>
      <c r="B6" s="70">
        <v>73</v>
      </c>
      <c r="C6" s="70">
        <v>116</v>
      </c>
      <c r="D6" s="70">
        <v>189</v>
      </c>
      <c r="E6" s="70">
        <v>7</v>
      </c>
      <c r="F6" s="70">
        <v>7</v>
      </c>
      <c r="G6" s="70">
        <v>14</v>
      </c>
      <c r="H6" s="70">
        <v>571</v>
      </c>
      <c r="I6" s="70">
        <v>254</v>
      </c>
      <c r="J6" s="70">
        <v>825</v>
      </c>
      <c r="K6" s="70">
        <v>651</v>
      </c>
      <c r="L6" s="70">
        <v>377</v>
      </c>
      <c r="M6" s="70">
        <v>1028</v>
      </c>
    </row>
    <row r="7" spans="1:22" x14ac:dyDescent="0.25">
      <c r="A7" s="2" t="s">
        <v>1</v>
      </c>
      <c r="B7" s="70">
        <v>1581</v>
      </c>
      <c r="C7" s="70">
        <v>1988</v>
      </c>
      <c r="D7" s="70">
        <v>3569</v>
      </c>
      <c r="E7" s="70">
        <v>971</v>
      </c>
      <c r="F7" s="70">
        <v>1472</v>
      </c>
      <c r="G7" s="70">
        <v>2443</v>
      </c>
      <c r="H7" s="70">
        <v>10885</v>
      </c>
      <c r="I7" s="70">
        <v>10664</v>
      </c>
      <c r="J7" s="70">
        <v>21549</v>
      </c>
      <c r="K7" s="70">
        <v>13437</v>
      </c>
      <c r="L7" s="70">
        <v>14124</v>
      </c>
      <c r="M7" s="70">
        <v>27561</v>
      </c>
    </row>
    <row r="8" spans="1:22" x14ac:dyDescent="0.25">
      <c r="A8" s="2" t="s">
        <v>2</v>
      </c>
      <c r="B8" s="70">
        <v>95</v>
      </c>
      <c r="C8" s="70">
        <v>86</v>
      </c>
      <c r="D8" s="70">
        <v>181</v>
      </c>
      <c r="E8" s="70">
        <v>58</v>
      </c>
      <c r="F8" s="70">
        <v>106</v>
      </c>
      <c r="G8" s="70">
        <v>164</v>
      </c>
      <c r="H8" s="70">
        <v>362</v>
      </c>
      <c r="I8" s="70">
        <v>340</v>
      </c>
      <c r="J8" s="70">
        <v>702</v>
      </c>
      <c r="K8" s="70">
        <v>515</v>
      </c>
      <c r="L8" s="70">
        <v>532</v>
      </c>
      <c r="M8" s="70">
        <v>1047</v>
      </c>
    </row>
    <row r="9" spans="1:22" x14ac:dyDescent="0.25">
      <c r="A9" s="2" t="s">
        <v>3</v>
      </c>
      <c r="B9" s="70">
        <v>128</v>
      </c>
      <c r="C9" s="70">
        <v>409</v>
      </c>
      <c r="D9" s="70">
        <v>537</v>
      </c>
      <c r="E9" s="70">
        <v>0</v>
      </c>
      <c r="F9" s="70">
        <v>0</v>
      </c>
      <c r="G9" s="70">
        <v>0</v>
      </c>
      <c r="H9" s="70">
        <v>1</v>
      </c>
      <c r="I9" s="70">
        <v>1</v>
      </c>
      <c r="J9" s="70">
        <v>2</v>
      </c>
      <c r="K9" s="70">
        <v>129</v>
      </c>
      <c r="L9" s="70">
        <v>410</v>
      </c>
      <c r="M9" s="70">
        <v>539</v>
      </c>
    </row>
    <row r="10" spans="1:22" x14ac:dyDescent="0.25">
      <c r="A10" s="2" t="s">
        <v>4</v>
      </c>
      <c r="B10" s="70">
        <v>8089</v>
      </c>
      <c r="C10" s="70">
        <v>9565</v>
      </c>
      <c r="D10" s="70">
        <v>17654</v>
      </c>
      <c r="E10" s="70">
        <v>2178</v>
      </c>
      <c r="F10" s="70">
        <v>4124</v>
      </c>
      <c r="G10" s="70">
        <v>6302</v>
      </c>
      <c r="H10" s="70">
        <v>8812</v>
      </c>
      <c r="I10" s="70">
        <v>10086</v>
      </c>
      <c r="J10" s="70">
        <v>18898</v>
      </c>
      <c r="K10" s="70">
        <v>19079</v>
      </c>
      <c r="L10" s="70">
        <v>23775</v>
      </c>
      <c r="M10" s="70">
        <v>42854</v>
      </c>
    </row>
    <row r="11" spans="1:22" x14ac:dyDescent="0.25">
      <c r="A11" s="2" t="s">
        <v>5</v>
      </c>
      <c r="B11" s="70">
        <v>8636</v>
      </c>
      <c r="C11" s="70">
        <v>8019</v>
      </c>
      <c r="D11" s="70">
        <v>16655</v>
      </c>
      <c r="E11" s="70">
        <v>26</v>
      </c>
      <c r="F11" s="70">
        <v>74</v>
      </c>
      <c r="G11" s="70">
        <v>100</v>
      </c>
      <c r="H11" s="70">
        <v>25144</v>
      </c>
      <c r="I11" s="70">
        <v>27785</v>
      </c>
      <c r="J11" s="70">
        <v>52929</v>
      </c>
      <c r="K11" s="70">
        <v>33806</v>
      </c>
      <c r="L11" s="70">
        <v>35878</v>
      </c>
      <c r="M11" s="70">
        <v>69684</v>
      </c>
    </row>
    <row r="12" spans="1:22" x14ac:dyDescent="0.25">
      <c r="A12" s="2" t="s">
        <v>6</v>
      </c>
      <c r="B12" s="70">
        <v>1560</v>
      </c>
      <c r="C12" s="70">
        <v>2561</v>
      </c>
      <c r="D12" s="70">
        <v>4121</v>
      </c>
      <c r="E12" s="70">
        <v>353</v>
      </c>
      <c r="F12" s="70">
        <v>523</v>
      </c>
      <c r="G12" s="70">
        <v>876</v>
      </c>
      <c r="H12" s="70">
        <v>2011</v>
      </c>
      <c r="I12" s="70">
        <v>2603</v>
      </c>
      <c r="J12" s="70">
        <v>4614</v>
      </c>
      <c r="K12" s="70">
        <v>3924</v>
      </c>
      <c r="L12" s="70">
        <v>5687</v>
      </c>
      <c r="M12" s="70">
        <v>9611</v>
      </c>
    </row>
    <row r="13" spans="1:22" x14ac:dyDescent="0.25">
      <c r="A13" s="2" t="s">
        <v>7</v>
      </c>
      <c r="B13" s="70">
        <v>637</v>
      </c>
      <c r="C13" s="70">
        <v>792</v>
      </c>
      <c r="D13" s="70">
        <v>1429</v>
      </c>
      <c r="E13" s="70">
        <v>452</v>
      </c>
      <c r="F13" s="70">
        <v>894</v>
      </c>
      <c r="G13" s="70">
        <v>1346</v>
      </c>
      <c r="H13" s="70">
        <v>2084</v>
      </c>
      <c r="I13" s="70">
        <v>2196</v>
      </c>
      <c r="J13" s="70">
        <v>4280</v>
      </c>
      <c r="K13" s="70">
        <v>3173</v>
      </c>
      <c r="L13" s="70">
        <v>3882</v>
      </c>
      <c r="M13" s="70">
        <v>7055</v>
      </c>
    </row>
    <row r="14" spans="1:22" x14ac:dyDescent="0.25">
      <c r="A14" s="2" t="s">
        <v>8</v>
      </c>
      <c r="B14" s="70">
        <v>1928</v>
      </c>
      <c r="C14" s="70">
        <v>1929</v>
      </c>
      <c r="D14" s="70">
        <v>3857</v>
      </c>
      <c r="E14" s="70">
        <v>745</v>
      </c>
      <c r="F14" s="70">
        <v>1496</v>
      </c>
      <c r="G14" s="70">
        <v>2241</v>
      </c>
      <c r="H14" s="70">
        <v>1210</v>
      </c>
      <c r="I14" s="70">
        <v>1592</v>
      </c>
      <c r="J14" s="70">
        <v>2802</v>
      </c>
      <c r="K14" s="70">
        <v>3883</v>
      </c>
      <c r="L14" s="70">
        <v>5017</v>
      </c>
      <c r="M14" s="70">
        <v>8900</v>
      </c>
    </row>
    <row r="15" spans="1:22" x14ac:dyDescent="0.25">
      <c r="A15" s="3" t="s">
        <v>0</v>
      </c>
      <c r="B15" s="125">
        <v>28184</v>
      </c>
      <c r="C15" s="125">
        <v>28594</v>
      </c>
      <c r="D15" s="125">
        <v>56778</v>
      </c>
      <c r="E15" s="125">
        <v>4959</v>
      </c>
      <c r="F15" s="125">
        <v>8898</v>
      </c>
      <c r="G15" s="125">
        <v>13857</v>
      </c>
      <c r="H15" s="125">
        <v>60222</v>
      </c>
      <c r="I15" s="125">
        <v>63999</v>
      </c>
      <c r="J15" s="125">
        <v>124221</v>
      </c>
      <c r="K15" s="125">
        <v>93365</v>
      </c>
      <c r="L15" s="125">
        <v>101491</v>
      </c>
      <c r="M15" s="125">
        <v>194856</v>
      </c>
    </row>
    <row r="16" spans="1:22" x14ac:dyDescent="0.25">
      <c r="A16" s="2" t="s">
        <v>118</v>
      </c>
      <c r="Q16" s="64"/>
      <c r="V16" s="64"/>
    </row>
    <row r="17" spans="1:26" ht="34.5" customHeight="1" x14ac:dyDescent="0.25">
      <c r="A17" s="137" t="s">
        <v>120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20"/>
    </row>
  </sheetData>
  <mergeCells count="7">
    <mergeCell ref="A2:A3"/>
    <mergeCell ref="A17:M17"/>
    <mergeCell ref="A1:M1"/>
    <mergeCell ref="B2:D2"/>
    <mergeCell ref="E2:G2"/>
    <mergeCell ref="H2:J2"/>
    <mergeCell ref="K2:M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Tavola 1.1</vt:lpstr>
      <vt:lpstr>Tavola 1.2</vt:lpstr>
      <vt:lpstr>Tavola 1.3</vt:lpstr>
      <vt:lpstr>Tavola 1.4</vt:lpstr>
      <vt:lpstr>Tavola 1.5</vt:lpstr>
      <vt:lpstr>Tavola 1.6</vt:lpstr>
      <vt:lpstr>Tavola 1.7</vt:lpstr>
      <vt:lpstr>Tavola 1.8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Fiammetta FC. Cocco</dc:creator>
  <cp:lastModifiedBy>Elisa Berntsen</cp:lastModifiedBy>
  <cp:lastPrinted>2019-12-02T13:47:52Z</cp:lastPrinted>
  <dcterms:created xsi:type="dcterms:W3CDTF">2017-05-30T13:17:35Z</dcterms:created>
  <dcterms:modified xsi:type="dcterms:W3CDTF">2019-12-16T10:42:50Z</dcterms:modified>
</cp:coreProperties>
</file>